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ustomProperty2.bin" ContentType="application/vnd.openxmlformats-officedocument.spreadsheetml.customProperty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dventinternational.sharepoint.com/sites/EUDealShare/Documents/Paris Deal Share/Current Deals/Marle/7. Model/"/>
    </mc:Choice>
  </mc:AlternateContent>
  <xr:revisionPtr revIDLastSave="1278" documentId="8_{23684CE9-F842-49F8-875D-B0F249A56BBF}" xr6:coauthVersionLast="47" xr6:coauthVersionMax="47" xr10:uidLastSave="{1048C500-D751-4168-8312-34E22C90E532}"/>
  <bookViews>
    <workbookView xWindow="-108" yWindow="-108" windowWidth="23256" windowHeight="13896" tabRatio="933" activeTab="4" xr2:uid="{D5570800-98AA-4A1F-A2DB-A4C730B914E0}"/>
  </bookViews>
  <sheets>
    <sheet name="Cover" sheetId="1" r:id="rId1"/>
    <sheet name="LBO &gt;&gt;" sheetId="3" r:id="rId2"/>
    <sheet name="Bridge Value" sheetId="564" r:id="rId3"/>
    <sheet name="LBO" sheetId="4" r:id="rId4"/>
    <sheet name="Mini-LBO" sheetId="470" r:id="rId5"/>
    <sheet name="LBO Link" sheetId="6" r:id="rId6"/>
    <sheet name="Model Op &gt;&gt;" sheetId="7" r:id="rId7"/>
    <sheet name="Consolidated" sheetId="569" r:id="rId8"/>
    <sheet name="Standalone P&amp;L" sheetId="516" r:id="rId9"/>
    <sheet name="M&amp;A" sheetId="568" r:id="rId10"/>
    <sheet name="WIP &gt;&gt;" sheetId="205" r:id="rId11"/>
    <sheet name="Output - 1 page Majo" sheetId="518" r:id="rId12"/>
    <sheet name="Output - BP AIC" sheetId="496" r:id="rId13"/>
    <sheet name="Sensitivities" sheetId="5" r:id="rId14"/>
    <sheet name="Old - ERA disposal" sheetId="238" state="hidden" r:id="rId15"/>
    <sheet name="Break-out" sheetId="414" state="hidden" r:id="rId16"/>
    <sheet name="Margin Exp." sheetId="206" state="hidden" r:id="rId17"/>
    <sheet name="Other Data" sheetId="333" state="hidden" r:id="rId18"/>
    <sheet name="LBO Outputs" sheetId="11" state="hidden" r:id="rId19"/>
    <sheet name="Sensis" sheetId="12" state="hidden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</externalReferences>
  <definedNames>
    <definedName name="_" localSheetId="2" hidden="1">#REF!</definedName>
    <definedName name="_" hidden="1">#REF!</definedName>
    <definedName name="______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_z2" localSheetId="2" hidden="1">{"Sch00",#N/A,FALSE,"1";"Contents",#N/A,FALSE,"1"}</definedName>
    <definedName name="____________z2" hidden="1">{"Sch00",#N/A,FALSE,"1";"Contents",#N/A,FALSE,"1"}</definedName>
    <definedName name="_____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__b13" localSheetId="2" hidden="1">{#N/A,#N/A,FALSE,"Cover";#N/A,#N/A,FALSE,"OFF";#N/A,#N/A,FALSE," ON";#N/A,#N/A,FALSE,"SUM";#N/A,#N/A,FALSE,"VPOP-POP"}</definedName>
    <definedName name="___________b13" hidden="1">{#N/A,#N/A,FALSE,"Cover";#N/A,#N/A,FALSE,"OFF";#N/A,#N/A,FALSE," ON";#N/A,#N/A,FALSE,"SUM";#N/A,#N/A,FALSE,"VPOP-POP"}</definedName>
    <definedName name="___________b5" localSheetId="2" hidden="1">{#N/A,#N/A,FALSE,"Cover";#N/A,#N/A,FALSE,"OFF";#N/A,#N/A,FALSE," ON";#N/A,#N/A,FALSE,"SUM";#N/A,#N/A,FALSE,"VPOP-POP"}</definedName>
    <definedName name="___________b5" hidden="1">{#N/A,#N/A,FALSE,"Cover";#N/A,#N/A,FALSE,"OFF";#N/A,#N/A,FALSE," ON";#N/A,#N/A,FALSE,"SUM";#N/A,#N/A,FALSE,"VPOP-POP"}</definedName>
    <definedName name="___________b6" localSheetId="2" hidden="1">{#N/A,#N/A,FALSE,"Cover";#N/A,#N/A,FALSE,"OFF";#N/A,#N/A,FALSE," ON";#N/A,#N/A,FALSE,"SUM";#N/A,#N/A,FALSE,"VPOP-POP"}</definedName>
    <definedName name="___________b6" hidden="1">{#N/A,#N/A,FALSE,"Cover";#N/A,#N/A,FALSE,"OFF";#N/A,#N/A,FALSE," ON";#N/A,#N/A,FALSE,"SUM";#N/A,#N/A,FALSE,"VPOP-POP"}</definedName>
    <definedName name="___________b8" localSheetId="2" hidden="1">{#N/A,#N/A,FALSE,"Cover";#N/A,#N/A,FALSE,"OFF";#N/A,#N/A,FALSE," ON";#N/A,#N/A,FALSE,"SUM";#N/A,#N/A,FALSE,"VPOP-POP"}</definedName>
    <definedName name="___________b8" hidden="1">{#N/A,#N/A,FALSE,"Cover";#N/A,#N/A,FALSE,"OFF";#N/A,#N/A,FALSE," ON";#N/A,#N/A,FALSE,"SUM";#N/A,#N/A,FALSE,"VPOP-POP"}</definedName>
    <definedName name="_____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_z2" localSheetId="2" hidden="1">{"Sch00",#N/A,FALSE,"1";"Contents",#N/A,FALSE,"1"}</definedName>
    <definedName name="___________z2" hidden="1">{"Sch00",#N/A,FALSE,"1";"Contents",#N/A,FALSE,"1"}</definedName>
    <definedName name="____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_b13" localSheetId="2" hidden="1">{#N/A,#N/A,FALSE,"Cover";#N/A,#N/A,FALSE,"OFF";#N/A,#N/A,FALSE," ON";#N/A,#N/A,FALSE,"SUM";#N/A,#N/A,FALSE,"VPOP-POP"}</definedName>
    <definedName name="__________b13" hidden="1">{#N/A,#N/A,FALSE,"Cover";#N/A,#N/A,FALSE,"OFF";#N/A,#N/A,FALSE," ON";#N/A,#N/A,FALSE,"SUM";#N/A,#N/A,FALSE,"VPOP-POP"}</definedName>
    <definedName name="__________b5" localSheetId="2" hidden="1">{#N/A,#N/A,FALSE,"Cover";#N/A,#N/A,FALSE,"OFF";#N/A,#N/A,FALSE," ON";#N/A,#N/A,FALSE,"SUM";#N/A,#N/A,FALSE,"VPOP-POP"}</definedName>
    <definedName name="__________b5" hidden="1">{#N/A,#N/A,FALSE,"Cover";#N/A,#N/A,FALSE,"OFF";#N/A,#N/A,FALSE," ON";#N/A,#N/A,FALSE,"SUM";#N/A,#N/A,FALSE,"VPOP-POP"}</definedName>
    <definedName name="__________b6" localSheetId="2" hidden="1">{#N/A,#N/A,FALSE,"Cover";#N/A,#N/A,FALSE,"OFF";#N/A,#N/A,FALSE," ON";#N/A,#N/A,FALSE,"SUM";#N/A,#N/A,FALSE,"VPOP-POP"}</definedName>
    <definedName name="__________b6" hidden="1">{#N/A,#N/A,FALSE,"Cover";#N/A,#N/A,FALSE,"OFF";#N/A,#N/A,FALSE," ON";#N/A,#N/A,FALSE,"SUM";#N/A,#N/A,FALSE,"VPOP-POP"}</definedName>
    <definedName name="__________b8" localSheetId="2" hidden="1">{#N/A,#N/A,FALSE,"Cover";#N/A,#N/A,FALSE,"OFF";#N/A,#N/A,FALSE," ON";#N/A,#N/A,FALSE,"SUM";#N/A,#N/A,FALSE,"VPOP-POP"}</definedName>
    <definedName name="__________b8" hidden="1">{#N/A,#N/A,FALSE,"Cover";#N/A,#N/A,FALSE,"OFF";#N/A,#N/A,FALSE," ON";#N/A,#N/A,FALSE,"SUM";#N/A,#N/A,FALSE,"VPOP-POP"}</definedName>
    <definedName name="__________sap10" localSheetId="2" hidden="1">Main.SAPF4Help()</definedName>
    <definedName name="__________sap10" localSheetId="7" hidden="1">Main.SAPF4Help()</definedName>
    <definedName name="__________sap10" localSheetId="9" hidden="1">Main.SAPF4Help()</definedName>
    <definedName name="__________sap10" hidden="1">Main.SAPF4Help()</definedName>
    <definedName name="__________sap11" localSheetId="2" hidden="1">Main.SAPF4Help()</definedName>
    <definedName name="__________sap11" localSheetId="7" hidden="1">Main.SAPF4Help()</definedName>
    <definedName name="__________sap11" localSheetId="9" hidden="1">Main.SAPF4Help()</definedName>
    <definedName name="__________sap11" hidden="1">Main.SAPF4Help()</definedName>
    <definedName name="__________sap123" localSheetId="2" hidden="1">Main.SAPF4Help()</definedName>
    <definedName name="__________sap123" localSheetId="7" hidden="1">Main.SAPF4Help()</definedName>
    <definedName name="__________sap123" localSheetId="9" hidden="1">Main.SAPF4Help()</definedName>
    <definedName name="__________sap123" hidden="1">Main.SAPF4Help()</definedName>
    <definedName name="__________sap13" localSheetId="2" hidden="1">Main.SAPF4Help()</definedName>
    <definedName name="__________sap13" localSheetId="7" hidden="1">Main.SAPF4Help()</definedName>
    <definedName name="__________sap13" localSheetId="9" hidden="1">Main.SAPF4Help()</definedName>
    <definedName name="__________sap13" hidden="1">Main.SAPF4Help()</definedName>
    <definedName name="__________sap2" localSheetId="2" hidden="1">Main.SAPF4Help()</definedName>
    <definedName name="__________sap2" localSheetId="7" hidden="1">Main.SAPF4Help()</definedName>
    <definedName name="__________sap2" localSheetId="9" hidden="1">Main.SAPF4Help()</definedName>
    <definedName name="__________sap2" hidden="1">Main.SAPF4Help()</definedName>
    <definedName name="__________sap3" localSheetId="2" hidden="1">Main.SAPF4Help()</definedName>
    <definedName name="__________sap3" localSheetId="7" hidden="1">Main.SAPF4Help()</definedName>
    <definedName name="__________sap3" localSheetId="9" hidden="1">Main.SAPF4Help()</definedName>
    <definedName name="__________sap3" hidden="1">Main.SAPF4Help()</definedName>
    <definedName name="__________sap45" localSheetId="2" hidden="1">Main.SAPF4Help()</definedName>
    <definedName name="__________sap45" localSheetId="7" hidden="1">Main.SAPF4Help()</definedName>
    <definedName name="__________sap45" localSheetId="9" hidden="1">Main.SAPF4Help()</definedName>
    <definedName name="__________sap45" hidden="1">Main.SAPF4Help()</definedName>
    <definedName name="__________sap6" localSheetId="2" hidden="1">Main.SAPF4Help()</definedName>
    <definedName name="__________sap6" localSheetId="7" hidden="1">Main.SAPF4Help()</definedName>
    <definedName name="__________sap6" localSheetId="9" hidden="1">Main.SAPF4Help()</definedName>
    <definedName name="__________sap6" hidden="1">Main.SAPF4Help()</definedName>
    <definedName name="__________sap66" localSheetId="2" hidden="1">Main.SAPF4Help()</definedName>
    <definedName name="__________sap66" localSheetId="7" hidden="1">Main.SAPF4Help()</definedName>
    <definedName name="__________sap66" localSheetId="9" hidden="1">Main.SAPF4Help()</definedName>
    <definedName name="__________sap66" hidden="1">Main.SAPF4Help()</definedName>
    <definedName name="__________sap7" localSheetId="2" hidden="1">Main.SAPF4Help()</definedName>
    <definedName name="__________sap7" localSheetId="7" hidden="1">Main.SAPF4Help()</definedName>
    <definedName name="__________sap7" localSheetId="9" hidden="1">Main.SAPF4Help()</definedName>
    <definedName name="__________sap7" hidden="1">Main.SAPF4Help()</definedName>
    <definedName name="__________sap8" localSheetId="2" hidden="1">Main.SAPF4Help()</definedName>
    <definedName name="__________sap8" localSheetId="7" hidden="1">Main.SAPF4Help()</definedName>
    <definedName name="__________sap8" localSheetId="9" hidden="1">Main.SAPF4Help()</definedName>
    <definedName name="__________sap8" hidden="1">Main.SAPF4Help()</definedName>
    <definedName name="__________sap9" localSheetId="2" hidden="1">Main.SAPF4Help()</definedName>
    <definedName name="__________sap9" localSheetId="7" hidden="1">Main.SAPF4Help()</definedName>
    <definedName name="__________sap9" localSheetId="9" hidden="1">Main.SAPF4Help()</definedName>
    <definedName name="__________sap9" hidden="1">Main.SAPF4Help()</definedName>
    <definedName name="____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__z2" localSheetId="2" hidden="1">{"Sch00",#N/A,FALSE,"1";"Contents",#N/A,FALSE,"1"}</definedName>
    <definedName name="__________z2" hidden="1">{"Sch00",#N/A,FALSE,"1";"Contents",#N/A,FALSE,"1"}</definedName>
    <definedName name="___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A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___A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___aaa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_____aaa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_____abc1" localSheetId="2" hidden="1">{#N/A,#N/A,FALSE,"model"}</definedName>
    <definedName name="_________abc1" hidden="1">{#N/A,#N/A,FALSE,"model"}</definedName>
    <definedName name="_________asa1" localSheetId="2" hidden="1">{#N/A,#N/A,FALSE,"ER_PB";#N/A,#N/A,FALSE,"ER_RATIO_PB";#N/A,#N/A,FALSE,"ER_PU";#N/A,#N/A,FALSE,"ER_RATIO_PU"}</definedName>
    <definedName name="_________asa1" hidden="1">{#N/A,#N/A,FALSE,"ER_PB";#N/A,#N/A,FALSE,"ER_RATIO_PB";#N/A,#N/A,FALSE,"ER_PU";#N/A,#N/A,FALSE,"ER_RATIO_PU"}</definedName>
    <definedName name="_________b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___b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___b13" localSheetId="2" hidden="1">{#N/A,#N/A,FALSE,"Cover";#N/A,#N/A,FALSE,"OFF";#N/A,#N/A,FALSE," ON";#N/A,#N/A,FALSE,"SUM";#N/A,#N/A,FALSE,"VPOP-POP"}</definedName>
    <definedName name="_________b13" hidden="1">{#N/A,#N/A,FALSE,"Cover";#N/A,#N/A,FALSE,"OFF";#N/A,#N/A,FALSE," ON";#N/A,#N/A,FALSE,"SUM";#N/A,#N/A,FALSE,"VPOP-POP"}</definedName>
    <definedName name="_________b5" localSheetId="2" hidden="1">{#N/A,#N/A,FALSE,"Cover";#N/A,#N/A,FALSE,"OFF";#N/A,#N/A,FALSE," ON";#N/A,#N/A,FALSE,"SUM";#N/A,#N/A,FALSE,"VPOP-POP"}</definedName>
    <definedName name="_________b5" hidden="1">{#N/A,#N/A,FALSE,"Cover";#N/A,#N/A,FALSE,"OFF";#N/A,#N/A,FALSE," ON";#N/A,#N/A,FALSE,"SUM";#N/A,#N/A,FALSE,"VPOP-POP"}</definedName>
    <definedName name="_________b6" localSheetId="2" hidden="1">{#N/A,#N/A,FALSE,"Cover";#N/A,#N/A,FALSE,"OFF";#N/A,#N/A,FALSE," ON";#N/A,#N/A,FALSE,"SUM";#N/A,#N/A,FALSE,"VPOP-POP"}</definedName>
    <definedName name="_________b6" hidden="1">{#N/A,#N/A,FALSE,"Cover";#N/A,#N/A,FALSE,"OFF";#N/A,#N/A,FALSE," ON";#N/A,#N/A,FALSE,"SUM";#N/A,#N/A,FALSE,"VPOP-POP"}</definedName>
    <definedName name="_________b8" localSheetId="2" hidden="1">{#N/A,#N/A,FALSE,"Cover";#N/A,#N/A,FALSE,"OFF";#N/A,#N/A,FALSE," ON";#N/A,#N/A,FALSE,"SUM";#N/A,#N/A,FALSE,"VPOP-POP"}</definedName>
    <definedName name="_________b8" hidden="1">{#N/A,#N/A,FALSE,"Cover";#N/A,#N/A,FALSE,"OFF";#N/A,#N/A,FALSE," ON";#N/A,#N/A,FALSE,"SUM";#N/A,#N/A,FALSE,"VPOP-POP"}</definedName>
    <definedName name="_________da2" localSheetId="2" hidden="1">{#N/A,#N/A,FALSE,"model"}</definedName>
    <definedName name="_________da2" hidden="1">{#N/A,#N/A,FALSE,"model"}</definedName>
    <definedName name="_________e2" localSheetId="2" hidden="1">{#N/A,#N/A,FALSE,"model"}</definedName>
    <definedName name="_________e2" hidden="1">{#N/A,#N/A,FALSE,"model"}</definedName>
    <definedName name="_________f1" localSheetId="2" hidden="1">1/EUReXToLUF</definedName>
    <definedName name="_________f1" localSheetId="7" hidden="1">1/EUReXToLUF</definedName>
    <definedName name="_________f1" localSheetId="9" hidden="1">1/EUReXToLUF</definedName>
    <definedName name="_________f1" hidden="1">1/EUReXToLUF</definedName>
    <definedName name="_________g5" localSheetId="2" hidden="1">1/EUROx</definedName>
    <definedName name="_________g5" localSheetId="7" hidden="1">1/EUROx</definedName>
    <definedName name="_________g5" localSheetId="9" hidden="1">1/EUROx</definedName>
    <definedName name="_________g5" hidden="1">1/EUROx</definedName>
    <definedName name="_________pp111111" localSheetId="2" hidden="1">{#N/A,#N/A,FALSE,"model"}</definedName>
    <definedName name="_________pp111111" hidden="1">{#N/A,#N/A,FALSE,"model"}</definedName>
    <definedName name="_________t1" localSheetId="2" hidden="1">1/Eurt</definedName>
    <definedName name="_________t1" localSheetId="7" hidden="1">1/Eurt</definedName>
    <definedName name="_________t1" localSheetId="9" hidden="1">1/Eurt</definedName>
    <definedName name="_________t1" hidden="1">1/Eurt</definedName>
    <definedName name="_________t2" localSheetId="2" hidden="1">1/Eurp</definedName>
    <definedName name="_________t2" localSheetId="7" hidden="1">1/Eurp</definedName>
    <definedName name="_________t2" localSheetId="9" hidden="1">1/Eurp</definedName>
    <definedName name="_________t2" hidden="1">1/Eurp</definedName>
    <definedName name="___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_wer111111" localSheetId="2" hidden="1">{#N/A,#N/A,FALSE,"model"}</definedName>
    <definedName name="_________wer111111" hidden="1">{#N/A,#N/A,FALSE,"model"}</definedName>
    <definedName name="_________z2" localSheetId="2" hidden="1">{"Sch00",#N/A,FALSE,"1";"Contents",#N/A,FALSE,"1"}</definedName>
    <definedName name="_________z2" hidden="1">{"Sch00",#N/A,FALSE,"1";"Contents",#N/A,FALSE,"1"}</definedName>
    <definedName name="__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b13" localSheetId="2" hidden="1">{#N/A,#N/A,FALSE,"Cover";#N/A,#N/A,FALSE,"OFF";#N/A,#N/A,FALSE," ON";#N/A,#N/A,FALSE,"SUM";#N/A,#N/A,FALSE,"VPOP-POP"}</definedName>
    <definedName name="________b13" hidden="1">{#N/A,#N/A,FALSE,"Cover";#N/A,#N/A,FALSE,"OFF";#N/A,#N/A,FALSE," ON";#N/A,#N/A,FALSE,"SUM";#N/A,#N/A,FALSE,"VPOP-POP"}</definedName>
    <definedName name="________b5" localSheetId="2" hidden="1">{#N/A,#N/A,FALSE,"Cover";#N/A,#N/A,FALSE,"OFF";#N/A,#N/A,FALSE," ON";#N/A,#N/A,FALSE,"SUM";#N/A,#N/A,FALSE,"VPOP-POP"}</definedName>
    <definedName name="________b5" hidden="1">{#N/A,#N/A,FALSE,"Cover";#N/A,#N/A,FALSE,"OFF";#N/A,#N/A,FALSE," ON";#N/A,#N/A,FALSE,"SUM";#N/A,#N/A,FALSE,"VPOP-POP"}</definedName>
    <definedName name="________b6" localSheetId="2" hidden="1">{#N/A,#N/A,FALSE,"Cover";#N/A,#N/A,FALSE,"OFF";#N/A,#N/A,FALSE," ON";#N/A,#N/A,FALSE,"SUM";#N/A,#N/A,FALSE,"VPOP-POP"}</definedName>
    <definedName name="________b6" hidden="1">{#N/A,#N/A,FALSE,"Cover";#N/A,#N/A,FALSE,"OFF";#N/A,#N/A,FALSE," ON";#N/A,#N/A,FALSE,"SUM";#N/A,#N/A,FALSE,"VPOP-POP"}</definedName>
    <definedName name="________b8" localSheetId="2" hidden="1">{#N/A,#N/A,FALSE,"Cover";#N/A,#N/A,FALSE,"OFF";#N/A,#N/A,FALSE," ON";#N/A,#N/A,FALSE,"SUM";#N/A,#N/A,FALSE,"VPOP-POP"}</definedName>
    <definedName name="________b8" hidden="1">{#N/A,#N/A,FALSE,"Cover";#N/A,#N/A,FALSE,"OFF";#N/A,#N/A,FALSE," ON";#N/A,#N/A,FALSE,"SUM";#N/A,#N/A,FALSE,"VPOP-POP"}</definedName>
    <definedName name="________new2" hidden="1">[1]!________new2</definedName>
    <definedName name="________new3" hidden="1">[1]!________new3</definedName>
    <definedName name="________sap10" localSheetId="2" hidden="1">Main.SAPF4Help()</definedName>
    <definedName name="________sap10" localSheetId="7" hidden="1">Main.SAPF4Help()</definedName>
    <definedName name="________sap10" localSheetId="9" hidden="1">Main.SAPF4Help()</definedName>
    <definedName name="________sap10" hidden="1">Main.SAPF4Help()</definedName>
    <definedName name="________sap11" localSheetId="2" hidden="1">Main.SAPF4Help()</definedName>
    <definedName name="________sap11" localSheetId="7" hidden="1">Main.SAPF4Help()</definedName>
    <definedName name="________sap11" localSheetId="9" hidden="1">Main.SAPF4Help()</definedName>
    <definedName name="________sap11" hidden="1">Main.SAPF4Help()</definedName>
    <definedName name="________sap123" localSheetId="2" hidden="1">Main.SAPF4Help()</definedName>
    <definedName name="________sap123" localSheetId="7" hidden="1">Main.SAPF4Help()</definedName>
    <definedName name="________sap123" localSheetId="9" hidden="1">Main.SAPF4Help()</definedName>
    <definedName name="________sap123" hidden="1">Main.SAPF4Help()</definedName>
    <definedName name="________sap13" localSheetId="2" hidden="1">Main.SAPF4Help()</definedName>
    <definedName name="________sap13" localSheetId="7" hidden="1">Main.SAPF4Help()</definedName>
    <definedName name="________sap13" localSheetId="9" hidden="1">Main.SAPF4Help()</definedName>
    <definedName name="________sap13" hidden="1">Main.SAPF4Help()</definedName>
    <definedName name="________sap2" localSheetId="2" hidden="1">Main.SAPF4Help()</definedName>
    <definedName name="________sap2" localSheetId="7" hidden="1">Main.SAPF4Help()</definedName>
    <definedName name="________sap2" localSheetId="9" hidden="1">Main.SAPF4Help()</definedName>
    <definedName name="________sap2" hidden="1">Main.SAPF4Help()</definedName>
    <definedName name="________sap3" localSheetId="2" hidden="1">Main.SAPF4Help()</definedName>
    <definedName name="________sap3" localSheetId="7" hidden="1">Main.SAPF4Help()</definedName>
    <definedName name="________sap3" localSheetId="9" hidden="1">Main.SAPF4Help()</definedName>
    <definedName name="________sap3" hidden="1">Main.SAPF4Help()</definedName>
    <definedName name="________sap45" localSheetId="2" hidden="1">Main.SAPF4Help()</definedName>
    <definedName name="________sap45" localSheetId="7" hidden="1">Main.SAPF4Help()</definedName>
    <definedName name="________sap45" localSheetId="9" hidden="1">Main.SAPF4Help()</definedName>
    <definedName name="________sap45" hidden="1">Main.SAPF4Help()</definedName>
    <definedName name="________sap6" localSheetId="2" hidden="1">Main.SAPF4Help()</definedName>
    <definedName name="________sap6" localSheetId="7" hidden="1">Main.SAPF4Help()</definedName>
    <definedName name="________sap6" localSheetId="9" hidden="1">Main.SAPF4Help()</definedName>
    <definedName name="________sap6" hidden="1">Main.SAPF4Help()</definedName>
    <definedName name="________sap66" localSheetId="2" hidden="1">Main.SAPF4Help()</definedName>
    <definedName name="________sap66" localSheetId="7" hidden="1">Main.SAPF4Help()</definedName>
    <definedName name="________sap66" localSheetId="9" hidden="1">Main.SAPF4Help()</definedName>
    <definedName name="________sap66" hidden="1">Main.SAPF4Help()</definedName>
    <definedName name="________sap7" localSheetId="2" hidden="1">Main.SAPF4Help()</definedName>
    <definedName name="________sap7" localSheetId="7" hidden="1">Main.SAPF4Help()</definedName>
    <definedName name="________sap7" localSheetId="9" hidden="1">Main.SAPF4Help()</definedName>
    <definedName name="________sap7" hidden="1">Main.SAPF4Help()</definedName>
    <definedName name="________sap8" localSheetId="2" hidden="1">Main.SAPF4Help()</definedName>
    <definedName name="________sap8" localSheetId="7" hidden="1">Main.SAPF4Help()</definedName>
    <definedName name="________sap8" localSheetId="9" hidden="1">Main.SAPF4Help()</definedName>
    <definedName name="________sap8" hidden="1">Main.SAPF4Help()</definedName>
    <definedName name="________sap9" localSheetId="2" hidden="1">Main.SAPF4Help()</definedName>
    <definedName name="________sap9" localSheetId="7" hidden="1">Main.SAPF4Help()</definedName>
    <definedName name="________sap9" localSheetId="9" hidden="1">Main.SAPF4Help()</definedName>
    <definedName name="________sap9" hidden="1">Main.SAPF4Help()</definedName>
    <definedName name="__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__z2" localSheetId="2" hidden="1">{"Sch00",#N/A,FALSE,"1";"Contents",#N/A,FALSE,"1"}</definedName>
    <definedName name="________z2" hidden="1">{"Sch00",#N/A,FALSE,"1";"Contents",#N/A,FALSE,"1"}</definedName>
    <definedName name="_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b13" localSheetId="2" hidden="1">{#N/A,#N/A,FALSE,"Cover";#N/A,#N/A,FALSE,"OFF";#N/A,#N/A,FALSE," ON";#N/A,#N/A,FALSE,"SUM";#N/A,#N/A,FALSE,"VPOP-POP"}</definedName>
    <definedName name="_______b13" hidden="1">{#N/A,#N/A,FALSE,"Cover";#N/A,#N/A,FALSE,"OFF";#N/A,#N/A,FALSE," ON";#N/A,#N/A,FALSE,"SUM";#N/A,#N/A,FALSE,"VPOP-POP"}</definedName>
    <definedName name="_______b5" localSheetId="2" hidden="1">{#N/A,#N/A,FALSE,"Cover";#N/A,#N/A,FALSE,"OFF";#N/A,#N/A,FALSE," ON";#N/A,#N/A,FALSE,"SUM";#N/A,#N/A,FALSE,"VPOP-POP"}</definedName>
    <definedName name="_______b5" hidden="1">{#N/A,#N/A,FALSE,"Cover";#N/A,#N/A,FALSE,"OFF";#N/A,#N/A,FALSE," ON";#N/A,#N/A,FALSE,"SUM";#N/A,#N/A,FALSE,"VPOP-POP"}</definedName>
    <definedName name="_______b6" localSheetId="2" hidden="1">{#N/A,#N/A,FALSE,"Cover";#N/A,#N/A,FALSE,"OFF";#N/A,#N/A,FALSE," ON";#N/A,#N/A,FALSE,"SUM";#N/A,#N/A,FALSE,"VPOP-POP"}</definedName>
    <definedName name="_______b6" hidden="1">{#N/A,#N/A,FALSE,"Cover";#N/A,#N/A,FALSE,"OFF";#N/A,#N/A,FALSE," ON";#N/A,#N/A,FALSE,"SUM";#N/A,#N/A,FALSE,"VPOP-POP"}</definedName>
    <definedName name="_______b8" localSheetId="2" hidden="1">{#N/A,#N/A,FALSE,"Cover";#N/A,#N/A,FALSE,"OFF";#N/A,#N/A,FALSE," ON";#N/A,#N/A,FALSE,"SUM";#N/A,#N/A,FALSE,"VPOP-POP"}</definedName>
    <definedName name="_______b8" hidden="1">{#N/A,#N/A,FALSE,"Cover";#N/A,#N/A,FALSE,"OFF";#N/A,#N/A,FALSE," ON";#N/A,#N/A,FALSE,"SUM";#N/A,#N/A,FALSE,"VPOP-POP"}</definedName>
    <definedName name="_______sap10" localSheetId="2" hidden="1">Main.SAPF4Help()</definedName>
    <definedName name="_______sap10" localSheetId="7" hidden="1">Main.SAPF4Help()</definedName>
    <definedName name="_______sap10" localSheetId="9" hidden="1">Main.SAPF4Help()</definedName>
    <definedName name="_______sap10" hidden="1">Main.SAPF4Help()</definedName>
    <definedName name="_______sap11" localSheetId="2" hidden="1">Main.SAPF4Help()</definedName>
    <definedName name="_______sap11" localSheetId="7" hidden="1">Main.SAPF4Help()</definedName>
    <definedName name="_______sap11" localSheetId="9" hidden="1">Main.SAPF4Help()</definedName>
    <definedName name="_______sap11" hidden="1">Main.SAPF4Help()</definedName>
    <definedName name="_______sap123" localSheetId="2" hidden="1">Main.SAPF4Help()</definedName>
    <definedName name="_______sap123" localSheetId="7" hidden="1">Main.SAPF4Help()</definedName>
    <definedName name="_______sap123" localSheetId="9" hidden="1">Main.SAPF4Help()</definedName>
    <definedName name="_______sap123" hidden="1">Main.SAPF4Help()</definedName>
    <definedName name="_______sap13" localSheetId="2" hidden="1">Main.SAPF4Help()</definedName>
    <definedName name="_______sap13" localSheetId="7" hidden="1">Main.SAPF4Help()</definedName>
    <definedName name="_______sap13" localSheetId="9" hidden="1">Main.SAPF4Help()</definedName>
    <definedName name="_______sap13" hidden="1">Main.SAPF4Help()</definedName>
    <definedName name="_______sap2" localSheetId="2" hidden="1">Main.SAPF4Help()</definedName>
    <definedName name="_______sap2" localSheetId="7" hidden="1">Main.SAPF4Help()</definedName>
    <definedName name="_______sap2" localSheetId="9" hidden="1">Main.SAPF4Help()</definedName>
    <definedName name="_______sap2" hidden="1">Main.SAPF4Help()</definedName>
    <definedName name="_______sap3" localSheetId="2" hidden="1">Main.SAPF4Help()</definedName>
    <definedName name="_______sap3" localSheetId="7" hidden="1">Main.SAPF4Help()</definedName>
    <definedName name="_______sap3" localSheetId="9" hidden="1">Main.SAPF4Help()</definedName>
    <definedName name="_______sap3" hidden="1">Main.SAPF4Help()</definedName>
    <definedName name="_______sap45" localSheetId="2" hidden="1">Main.SAPF4Help()</definedName>
    <definedName name="_______sap45" localSheetId="7" hidden="1">Main.SAPF4Help()</definedName>
    <definedName name="_______sap45" localSheetId="9" hidden="1">Main.SAPF4Help()</definedName>
    <definedName name="_______sap45" hidden="1">Main.SAPF4Help()</definedName>
    <definedName name="_______sap6" localSheetId="2" hidden="1">Main.SAPF4Help()</definedName>
    <definedName name="_______sap6" localSheetId="7" hidden="1">Main.SAPF4Help()</definedName>
    <definedName name="_______sap6" localSheetId="9" hidden="1">Main.SAPF4Help()</definedName>
    <definedName name="_______sap6" hidden="1">Main.SAPF4Help()</definedName>
    <definedName name="_______sap66" localSheetId="2" hidden="1">Main.SAPF4Help()</definedName>
    <definedName name="_______sap66" localSheetId="7" hidden="1">Main.SAPF4Help()</definedName>
    <definedName name="_______sap66" localSheetId="9" hidden="1">Main.SAPF4Help()</definedName>
    <definedName name="_______sap66" hidden="1">Main.SAPF4Help()</definedName>
    <definedName name="_______sap7" localSheetId="2" hidden="1">Main.SAPF4Help()</definedName>
    <definedName name="_______sap7" localSheetId="7" hidden="1">Main.SAPF4Help()</definedName>
    <definedName name="_______sap7" localSheetId="9" hidden="1">Main.SAPF4Help()</definedName>
    <definedName name="_______sap7" hidden="1">Main.SAPF4Help()</definedName>
    <definedName name="_______sap8" localSheetId="2" hidden="1">Main.SAPF4Help()</definedName>
    <definedName name="_______sap8" localSheetId="7" hidden="1">Main.SAPF4Help()</definedName>
    <definedName name="_______sap8" localSheetId="9" hidden="1">Main.SAPF4Help()</definedName>
    <definedName name="_______sap8" hidden="1">Main.SAPF4Help()</definedName>
    <definedName name="_______sap9" localSheetId="2" hidden="1">Main.SAPF4Help()</definedName>
    <definedName name="_______sap9" localSheetId="7" hidden="1">Main.SAPF4Help()</definedName>
    <definedName name="_______sap9" localSheetId="9" hidden="1">Main.SAPF4Help()</definedName>
    <definedName name="_______sap9" hidden="1">Main.SAPF4Help()</definedName>
    <definedName name="_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_z2" localSheetId="2" hidden="1">{"Sch00",#N/A,FALSE,"1";"Contents",#N/A,FALSE,"1"}</definedName>
    <definedName name="_______z2" hidden="1">{"Sch00",#N/A,FALSE,"1";"Contents",#N/A,FALSE,"1"}</definedName>
    <definedName name="_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A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A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A2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A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aaa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__aaa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__abc1" localSheetId="2" hidden="1">{#N/A,#N/A,FALSE,"model"}</definedName>
    <definedName name="______abc1" hidden="1">{#N/A,#N/A,FALSE,"model"}</definedName>
    <definedName name="______asa1" localSheetId="2" hidden="1">{#N/A,#N/A,FALSE,"ER_PB";#N/A,#N/A,FALSE,"ER_RATIO_PB";#N/A,#N/A,FALSE,"ER_PU";#N/A,#N/A,FALSE,"ER_RATIO_PU"}</definedName>
    <definedName name="______asa1" hidden="1">{#N/A,#N/A,FALSE,"ER_PB";#N/A,#N/A,FALSE,"ER_RATIO_PB";#N/A,#N/A,FALSE,"ER_PU";#N/A,#N/A,FALSE,"ER_RATIO_PU"}</definedName>
    <definedName name="______b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b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__b13" localSheetId="2" hidden="1">{#N/A,#N/A,FALSE,"Cover";#N/A,#N/A,FALSE,"OFF";#N/A,#N/A,FALSE," ON";#N/A,#N/A,FALSE,"SUM";#N/A,#N/A,FALSE,"VPOP-POP"}</definedName>
    <definedName name="______b13" hidden="1">{#N/A,#N/A,FALSE,"Cover";#N/A,#N/A,FALSE,"OFF";#N/A,#N/A,FALSE," ON";#N/A,#N/A,FALSE,"SUM";#N/A,#N/A,FALSE,"VPOP-POP"}</definedName>
    <definedName name="______b5" localSheetId="2" hidden="1">{#N/A,#N/A,FALSE,"Cover";#N/A,#N/A,FALSE,"OFF";#N/A,#N/A,FALSE," ON";#N/A,#N/A,FALSE,"SUM";#N/A,#N/A,FALSE,"VPOP-POP"}</definedName>
    <definedName name="______b5" hidden="1">{#N/A,#N/A,FALSE,"Cover";#N/A,#N/A,FALSE,"OFF";#N/A,#N/A,FALSE," ON";#N/A,#N/A,FALSE,"SUM";#N/A,#N/A,FALSE,"VPOP-POP"}</definedName>
    <definedName name="______b6" localSheetId="2" hidden="1">{#N/A,#N/A,FALSE,"Cover";#N/A,#N/A,FALSE,"OFF";#N/A,#N/A,FALSE," ON";#N/A,#N/A,FALSE,"SUM";#N/A,#N/A,FALSE,"VPOP-POP"}</definedName>
    <definedName name="______b6" hidden="1">{#N/A,#N/A,FALSE,"Cover";#N/A,#N/A,FALSE,"OFF";#N/A,#N/A,FALSE," ON";#N/A,#N/A,FALSE,"SUM";#N/A,#N/A,FALSE,"VPOP-POP"}</definedName>
    <definedName name="______b8" localSheetId="2" hidden="1">{#N/A,#N/A,FALSE,"Cover";#N/A,#N/A,FALSE,"OFF";#N/A,#N/A,FALSE," ON";#N/A,#N/A,FALSE,"SUM";#N/A,#N/A,FALSE,"VPOP-POP"}</definedName>
    <definedName name="______b8" hidden="1">{#N/A,#N/A,FALSE,"Cover";#N/A,#N/A,FALSE,"OFF";#N/A,#N/A,FALSE," ON";#N/A,#N/A,FALSE,"SUM";#N/A,#N/A,FALSE,"VPOP-POP"}</definedName>
    <definedName name="______da2" localSheetId="2" hidden="1">{#N/A,#N/A,FALSE,"model"}</definedName>
    <definedName name="______da2" hidden="1">{#N/A,#N/A,FALSE,"model"}</definedName>
    <definedName name="______e2" localSheetId="2" hidden="1">{#N/A,#N/A,FALSE,"model"}</definedName>
    <definedName name="______e2" hidden="1">{#N/A,#N/A,FALSE,"model"}</definedName>
    <definedName name="______f1" localSheetId="2" hidden="1">1/EUReXToLUF</definedName>
    <definedName name="______f1" localSheetId="7" hidden="1">1/EUReXToLUF</definedName>
    <definedName name="______f1" localSheetId="9" hidden="1">1/EUReXToLUF</definedName>
    <definedName name="______f1" hidden="1">1/EUReXToLUF</definedName>
    <definedName name="______g5" localSheetId="2" hidden="1">1/EUROx</definedName>
    <definedName name="______g5" localSheetId="7" hidden="1">1/EUROx</definedName>
    <definedName name="______g5" localSheetId="9" hidden="1">1/EUROx</definedName>
    <definedName name="______g5" hidden="1">1/EUROx</definedName>
    <definedName name="______new2" hidden="1">[1]!______new2</definedName>
    <definedName name="______new3" hidden="1">[1]!______new3</definedName>
    <definedName name="______pp111111" localSheetId="2" hidden="1">{#N/A,#N/A,FALSE,"model"}</definedName>
    <definedName name="______pp111111" hidden="1">{#N/A,#N/A,FALSE,"model"}</definedName>
    <definedName name="______t1" localSheetId="2" hidden="1">1/Eurt</definedName>
    <definedName name="______t1" localSheetId="7" hidden="1">1/Eurt</definedName>
    <definedName name="______t1" localSheetId="9" hidden="1">1/Eurt</definedName>
    <definedName name="______t1" hidden="1">1/Eurt</definedName>
    <definedName name="______t2" localSheetId="2" hidden="1">1/Eurp</definedName>
    <definedName name="______t2" localSheetId="7" hidden="1">1/Eurp</definedName>
    <definedName name="______t2" localSheetId="9" hidden="1">1/Eurp</definedName>
    <definedName name="______t2" hidden="1">1/Eurp</definedName>
    <definedName name="_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__wer111111" localSheetId="2" hidden="1">{#N/A,#N/A,FALSE,"model"}</definedName>
    <definedName name="______wer111111" hidden="1">{#N/A,#N/A,FALSE,"model"}</definedName>
    <definedName name="______z2" localSheetId="2" hidden="1">{"Sch00",#N/A,FALSE,"1";"Contents",#N/A,FALSE,"1"}</definedName>
    <definedName name="______z2" hidden="1">{"Sch00",#N/A,FALSE,"1";"Contents",#N/A,FALSE,"1"}</definedName>
    <definedName name="_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ae2" localSheetId="2" hidden="1">{"'Inventory &amp; Anal-Cur Wkbk'!$A$7:$AP$71"}</definedName>
    <definedName name="_____ae2" hidden="1">{"'Inventory &amp; Anal-Cur Wkbk'!$A$7:$AP$71"}</definedName>
    <definedName name="_____b13" localSheetId="2" hidden="1">{#N/A,#N/A,FALSE,"Cover";#N/A,#N/A,FALSE,"OFF";#N/A,#N/A,FALSE," ON";#N/A,#N/A,FALSE,"SUM";#N/A,#N/A,FALSE,"VPOP-POP"}</definedName>
    <definedName name="_____b13" hidden="1">{#N/A,#N/A,FALSE,"Cover";#N/A,#N/A,FALSE,"OFF";#N/A,#N/A,FALSE," ON";#N/A,#N/A,FALSE,"SUM";#N/A,#N/A,FALSE,"VPOP-POP"}</definedName>
    <definedName name="_____b5" localSheetId="2" hidden="1">{#N/A,#N/A,FALSE,"Cover";#N/A,#N/A,FALSE,"OFF";#N/A,#N/A,FALSE," ON";#N/A,#N/A,FALSE,"SUM";#N/A,#N/A,FALSE,"VPOP-POP"}</definedName>
    <definedName name="_____b5" hidden="1">{#N/A,#N/A,FALSE,"Cover";#N/A,#N/A,FALSE,"OFF";#N/A,#N/A,FALSE," ON";#N/A,#N/A,FALSE,"SUM";#N/A,#N/A,FALSE,"VPOP-POP"}</definedName>
    <definedName name="_____b6" localSheetId="2" hidden="1">{#N/A,#N/A,FALSE,"Cover";#N/A,#N/A,FALSE,"OFF";#N/A,#N/A,FALSE," ON";#N/A,#N/A,FALSE,"SUM";#N/A,#N/A,FALSE,"VPOP-POP"}</definedName>
    <definedName name="_____b6" hidden="1">{#N/A,#N/A,FALSE,"Cover";#N/A,#N/A,FALSE,"OFF";#N/A,#N/A,FALSE," ON";#N/A,#N/A,FALSE,"SUM";#N/A,#N/A,FALSE,"VPOP-POP"}</definedName>
    <definedName name="_____b8" localSheetId="2" hidden="1">{#N/A,#N/A,FALSE,"Cover";#N/A,#N/A,FALSE,"OFF";#N/A,#N/A,FALSE," ON";#N/A,#N/A,FALSE,"SUM";#N/A,#N/A,FALSE,"VPOP-POP"}</definedName>
    <definedName name="_____b8" hidden="1">{#N/A,#N/A,FALSE,"Cover";#N/A,#N/A,FALSE,"OFF";#N/A,#N/A,FALSE," ON";#N/A,#N/A,FALSE,"SUM";#N/A,#N/A,FALSE,"VPOP-POP"}</definedName>
    <definedName name="_____new2" hidden="1">[1]!_____new2</definedName>
    <definedName name="_____new3" hidden="1">[1]!_____new3</definedName>
    <definedName name="_____sap10" localSheetId="2" hidden="1">Main.SAPF4Help()</definedName>
    <definedName name="_____sap10" localSheetId="7" hidden="1">Main.SAPF4Help()</definedName>
    <definedName name="_____sap10" localSheetId="9" hidden="1">Main.SAPF4Help()</definedName>
    <definedName name="_____sap10" hidden="1">Main.SAPF4Help()</definedName>
    <definedName name="_____sap11" localSheetId="2" hidden="1">Main.SAPF4Help()</definedName>
    <definedName name="_____sap11" localSheetId="7" hidden="1">Main.SAPF4Help()</definedName>
    <definedName name="_____sap11" localSheetId="9" hidden="1">Main.SAPF4Help()</definedName>
    <definedName name="_____sap11" hidden="1">Main.SAPF4Help()</definedName>
    <definedName name="_____sap123" localSheetId="2" hidden="1">Main.SAPF4Help()</definedName>
    <definedName name="_____sap123" localSheetId="7" hidden="1">Main.SAPF4Help()</definedName>
    <definedName name="_____sap123" localSheetId="9" hidden="1">Main.SAPF4Help()</definedName>
    <definedName name="_____sap123" hidden="1">Main.SAPF4Help()</definedName>
    <definedName name="_____sap13" localSheetId="2" hidden="1">Main.SAPF4Help()</definedName>
    <definedName name="_____sap13" localSheetId="7" hidden="1">Main.SAPF4Help()</definedName>
    <definedName name="_____sap13" localSheetId="9" hidden="1">Main.SAPF4Help()</definedName>
    <definedName name="_____sap13" hidden="1">Main.SAPF4Help()</definedName>
    <definedName name="_____sap2" localSheetId="2" hidden="1">Main.SAPF4Help()</definedName>
    <definedName name="_____sap2" localSheetId="7" hidden="1">Main.SAPF4Help()</definedName>
    <definedName name="_____sap2" localSheetId="9" hidden="1">Main.SAPF4Help()</definedName>
    <definedName name="_____sap2" hidden="1">Main.SAPF4Help()</definedName>
    <definedName name="_____sap3" localSheetId="2" hidden="1">Main.SAPF4Help()</definedName>
    <definedName name="_____sap3" localSheetId="7" hidden="1">Main.SAPF4Help()</definedName>
    <definedName name="_____sap3" localSheetId="9" hidden="1">Main.SAPF4Help()</definedName>
    <definedName name="_____sap3" hidden="1">Main.SAPF4Help()</definedName>
    <definedName name="_____sap45" localSheetId="2" hidden="1">Main.SAPF4Help()</definedName>
    <definedName name="_____sap45" localSheetId="7" hidden="1">Main.SAPF4Help()</definedName>
    <definedName name="_____sap45" localSheetId="9" hidden="1">Main.SAPF4Help()</definedName>
    <definedName name="_____sap45" hidden="1">Main.SAPF4Help()</definedName>
    <definedName name="_____sap6" localSheetId="2" hidden="1">Main.SAPF4Help()</definedName>
    <definedName name="_____sap6" localSheetId="7" hidden="1">Main.SAPF4Help()</definedName>
    <definedName name="_____sap6" localSheetId="9" hidden="1">Main.SAPF4Help()</definedName>
    <definedName name="_____sap6" hidden="1">Main.SAPF4Help()</definedName>
    <definedName name="_____sap66" localSheetId="2" hidden="1">Main.SAPF4Help()</definedName>
    <definedName name="_____sap66" localSheetId="7" hidden="1">Main.SAPF4Help()</definedName>
    <definedName name="_____sap66" localSheetId="9" hidden="1">Main.SAPF4Help()</definedName>
    <definedName name="_____sap66" hidden="1">Main.SAPF4Help()</definedName>
    <definedName name="_____sap7" localSheetId="2" hidden="1">Main.SAPF4Help()</definedName>
    <definedName name="_____sap7" localSheetId="7" hidden="1">Main.SAPF4Help()</definedName>
    <definedName name="_____sap7" localSheetId="9" hidden="1">Main.SAPF4Help()</definedName>
    <definedName name="_____sap7" hidden="1">Main.SAPF4Help()</definedName>
    <definedName name="_____sap8" localSheetId="2" hidden="1">Main.SAPF4Help()</definedName>
    <definedName name="_____sap8" localSheetId="7" hidden="1">Main.SAPF4Help()</definedName>
    <definedName name="_____sap8" localSheetId="9" hidden="1">Main.SAPF4Help()</definedName>
    <definedName name="_____sap8" hidden="1">Main.SAPF4Help()</definedName>
    <definedName name="_____sap9" localSheetId="2" hidden="1">Main.SAPF4Help()</definedName>
    <definedName name="_____sap9" localSheetId="7" hidden="1">Main.SAPF4Help()</definedName>
    <definedName name="_____sap9" localSheetId="9" hidden="1">Main.SAPF4Help()</definedName>
    <definedName name="_____sap9" hidden="1">Main.SAPF4Help()</definedName>
    <definedName name="_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_z2" localSheetId="2" hidden="1">{"Sch00",#N/A,FALSE,"1";"Contents",#N/A,FALSE,"1"}</definedName>
    <definedName name="_____z2" hidden="1">{"Sch00",#N/A,FALSE,"1";"Contents",#N/A,FALSE,"1"}</definedName>
    <definedName name="_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A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A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aaa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aaa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__abc1" localSheetId="2" hidden="1">{#N/A,#N/A,FALSE,"model"}</definedName>
    <definedName name="____abc1" hidden="1">{#N/A,#N/A,FALSE,"model"}</definedName>
    <definedName name="____ae2" localSheetId="2" hidden="1">{"'Inventory &amp; Anal-Cur Wkbk'!$A$7:$AP$71"}</definedName>
    <definedName name="____ae2" hidden="1">{"'Inventory &amp; Anal-Cur Wkbk'!$A$7:$AP$71"}</definedName>
    <definedName name="____asa1" localSheetId="2" hidden="1">{#N/A,#N/A,FALSE,"ER_PB";#N/A,#N/A,FALSE,"ER_RATIO_PB";#N/A,#N/A,FALSE,"ER_PU";#N/A,#N/A,FALSE,"ER_RATIO_PU"}</definedName>
    <definedName name="____asa1" hidden="1">{#N/A,#N/A,FALSE,"ER_PB";#N/A,#N/A,FALSE,"ER_RATIO_PB";#N/A,#N/A,FALSE,"ER_PU";#N/A,#N/A,FALSE,"ER_RATIO_PU"}</definedName>
    <definedName name="____b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b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_b13" localSheetId="2" hidden="1">{#N/A,#N/A,FALSE,"Cover";#N/A,#N/A,FALSE,"OFF";#N/A,#N/A,FALSE," ON";#N/A,#N/A,FALSE,"SUM";#N/A,#N/A,FALSE,"VPOP-POP"}</definedName>
    <definedName name="____b13" hidden="1">{#N/A,#N/A,FALSE,"Cover";#N/A,#N/A,FALSE,"OFF";#N/A,#N/A,FALSE," ON";#N/A,#N/A,FALSE,"SUM";#N/A,#N/A,FALSE,"VPOP-POP"}</definedName>
    <definedName name="____b5" localSheetId="2" hidden="1">{#N/A,#N/A,FALSE,"Cover";#N/A,#N/A,FALSE,"OFF";#N/A,#N/A,FALSE," ON";#N/A,#N/A,FALSE,"SUM";#N/A,#N/A,FALSE,"VPOP-POP"}</definedName>
    <definedName name="____b5" hidden="1">{#N/A,#N/A,FALSE,"Cover";#N/A,#N/A,FALSE,"OFF";#N/A,#N/A,FALSE," ON";#N/A,#N/A,FALSE,"SUM";#N/A,#N/A,FALSE,"VPOP-POP"}</definedName>
    <definedName name="____b6" localSheetId="2" hidden="1">{#N/A,#N/A,FALSE,"Cover";#N/A,#N/A,FALSE,"OFF";#N/A,#N/A,FALSE," ON";#N/A,#N/A,FALSE,"SUM";#N/A,#N/A,FALSE,"VPOP-POP"}</definedName>
    <definedName name="____b6" hidden="1">{#N/A,#N/A,FALSE,"Cover";#N/A,#N/A,FALSE,"OFF";#N/A,#N/A,FALSE," ON";#N/A,#N/A,FALSE,"SUM";#N/A,#N/A,FALSE,"VPOP-POP"}</definedName>
    <definedName name="____b8" localSheetId="2" hidden="1">{#N/A,#N/A,FALSE,"Cover";#N/A,#N/A,FALSE,"OFF";#N/A,#N/A,FALSE," ON";#N/A,#N/A,FALSE,"SUM";#N/A,#N/A,FALSE,"VPOP-POP"}</definedName>
    <definedName name="____b8" hidden="1">{#N/A,#N/A,FALSE,"Cover";#N/A,#N/A,FALSE,"OFF";#N/A,#N/A,FALSE," ON";#N/A,#N/A,FALSE,"SUM";#N/A,#N/A,FALSE,"VPOP-POP"}</definedName>
    <definedName name="____da2" localSheetId="2" hidden="1">{#N/A,#N/A,FALSE,"model"}</definedName>
    <definedName name="____da2" hidden="1">{#N/A,#N/A,FALSE,"model"}</definedName>
    <definedName name="____e2" localSheetId="2" hidden="1">{#N/A,#N/A,FALSE,"model"}</definedName>
    <definedName name="____e2" hidden="1">{#N/A,#N/A,FALSE,"model"}</definedName>
    <definedName name="____f1" localSheetId="2" hidden="1">1/EUReXToLUF</definedName>
    <definedName name="____f1" localSheetId="7" hidden="1">1/EUReXToLUF</definedName>
    <definedName name="____f1" localSheetId="9" hidden="1">1/EUReXToLUF</definedName>
    <definedName name="____f1" hidden="1">1/EUReXToLUF</definedName>
    <definedName name="____g5" localSheetId="2" hidden="1">1/EUROx</definedName>
    <definedName name="____g5" localSheetId="7" hidden="1">1/EUROx</definedName>
    <definedName name="____g5" localSheetId="9" hidden="1">1/EUROx</definedName>
    <definedName name="____g5" hidden="1">1/EUROx</definedName>
    <definedName name="____italo" localSheetId="2" hidden="1">Main.SAPF4Help()</definedName>
    <definedName name="____italo" localSheetId="7" hidden="1">Main.SAPF4Help()</definedName>
    <definedName name="____italo" localSheetId="9" hidden="1">Main.SAPF4Help()</definedName>
    <definedName name="____italo" hidden="1">Main.SAPF4Help()</definedName>
    <definedName name="____new2" hidden="1">[1]!____new2</definedName>
    <definedName name="____new3" hidden="1">[1]!____new3</definedName>
    <definedName name="____o1" localSheetId="2" hidden="1">{#N/A,#N/A,FALSE,"SUMMARY";#N/A,#N/A,FALSE,"mcsh";#N/A,#N/A,FALSE,"vol&amp;rev";#N/A,#N/A,FALSE,"wkgcap";#N/A,#N/A,FALSE,"DEPR&amp;DT";#N/A,#N/A,FALSE,"ASSETS";#N/A,#N/A,FALSE,"NI&amp;OTH&amp;DIV";#N/A,#N/A,FALSE,"CASHFLOW";#N/A,#N/A,FALSE,"CAPEMPL";#N/A,#N/A,FALSE,"ROCE"}</definedName>
    <definedName name="____o1" hidden="1">{#N/A,#N/A,FALSE,"SUMMARY";#N/A,#N/A,FALSE,"mcsh";#N/A,#N/A,FALSE,"vol&amp;rev";#N/A,#N/A,FALSE,"wkgcap";#N/A,#N/A,FALSE,"DEPR&amp;DT";#N/A,#N/A,FALSE,"ASSETS";#N/A,#N/A,FALSE,"NI&amp;OTH&amp;DIV";#N/A,#N/A,FALSE,"CASHFLOW";#N/A,#N/A,FALSE,"CAPEMPL";#N/A,#N/A,FALSE,"ROCE"}</definedName>
    <definedName name="____pp111111" localSheetId="2" hidden="1">{#N/A,#N/A,FALSE,"model"}</definedName>
    <definedName name="____pp111111" hidden="1">{#N/A,#N/A,FALSE,"model"}</definedName>
    <definedName name="____sap10" localSheetId="2" hidden="1">Main.SAPF4Help()</definedName>
    <definedName name="____sap10" localSheetId="7" hidden="1">Main.SAPF4Help()</definedName>
    <definedName name="____sap10" localSheetId="9" hidden="1">Main.SAPF4Help()</definedName>
    <definedName name="____sap10" hidden="1">Main.SAPF4Help()</definedName>
    <definedName name="____sap11" localSheetId="2" hidden="1">Main.SAPF4Help()</definedName>
    <definedName name="____sap11" localSheetId="7" hidden="1">Main.SAPF4Help()</definedName>
    <definedName name="____sap11" localSheetId="9" hidden="1">Main.SAPF4Help()</definedName>
    <definedName name="____sap11" hidden="1">Main.SAPF4Help()</definedName>
    <definedName name="____sap123" localSheetId="2" hidden="1">Main.SAPF4Help()</definedName>
    <definedName name="____sap123" localSheetId="7" hidden="1">Main.SAPF4Help()</definedName>
    <definedName name="____sap123" localSheetId="9" hidden="1">Main.SAPF4Help()</definedName>
    <definedName name="____sap123" hidden="1">Main.SAPF4Help()</definedName>
    <definedName name="____sap13" localSheetId="2" hidden="1">Main.SAPF4Help()</definedName>
    <definedName name="____sap13" localSheetId="7" hidden="1">Main.SAPF4Help()</definedName>
    <definedName name="____sap13" localSheetId="9" hidden="1">Main.SAPF4Help()</definedName>
    <definedName name="____sap13" hidden="1">Main.SAPF4Help()</definedName>
    <definedName name="____sap2" localSheetId="2" hidden="1">Main.SAPF4Help()</definedName>
    <definedName name="____sap2" localSheetId="7" hidden="1">Main.SAPF4Help()</definedName>
    <definedName name="____sap2" localSheetId="9" hidden="1">Main.SAPF4Help()</definedName>
    <definedName name="____sap2" hidden="1">Main.SAPF4Help()</definedName>
    <definedName name="____sap3" localSheetId="2" hidden="1">Main.SAPF4Help()</definedName>
    <definedName name="____sap3" localSheetId="7" hidden="1">Main.SAPF4Help()</definedName>
    <definedName name="____sap3" localSheetId="9" hidden="1">Main.SAPF4Help()</definedName>
    <definedName name="____sap3" hidden="1">Main.SAPF4Help()</definedName>
    <definedName name="____sap45" localSheetId="2" hidden="1">Main.SAPF4Help()</definedName>
    <definedName name="____sap45" localSheetId="7" hidden="1">Main.SAPF4Help()</definedName>
    <definedName name="____sap45" localSheetId="9" hidden="1">Main.SAPF4Help()</definedName>
    <definedName name="____sap45" hidden="1">Main.SAPF4Help()</definedName>
    <definedName name="____sap6" localSheetId="2" hidden="1">Main.SAPF4Help()</definedName>
    <definedName name="____sap6" localSheetId="7" hidden="1">Main.SAPF4Help()</definedName>
    <definedName name="____sap6" localSheetId="9" hidden="1">Main.SAPF4Help()</definedName>
    <definedName name="____sap6" hidden="1">Main.SAPF4Help()</definedName>
    <definedName name="____sap66" localSheetId="2" hidden="1">Main.SAPF4Help()</definedName>
    <definedName name="____sap66" localSheetId="7" hidden="1">Main.SAPF4Help()</definedName>
    <definedName name="____sap66" localSheetId="9" hidden="1">Main.SAPF4Help()</definedName>
    <definedName name="____sap66" hidden="1">Main.SAPF4Help()</definedName>
    <definedName name="____sap7" localSheetId="2" hidden="1">Main.SAPF4Help()</definedName>
    <definedName name="____sap7" localSheetId="7" hidden="1">Main.SAPF4Help()</definedName>
    <definedName name="____sap7" localSheetId="9" hidden="1">Main.SAPF4Help()</definedName>
    <definedName name="____sap7" hidden="1">Main.SAPF4Help()</definedName>
    <definedName name="____sap8" localSheetId="2" hidden="1">Main.SAPF4Help()</definedName>
    <definedName name="____sap8" localSheetId="7" hidden="1">Main.SAPF4Help()</definedName>
    <definedName name="____sap8" localSheetId="9" hidden="1">Main.SAPF4Help()</definedName>
    <definedName name="____sap8" hidden="1">Main.SAPF4Help()</definedName>
    <definedName name="____sap9" localSheetId="2" hidden="1">Main.SAPF4Help()</definedName>
    <definedName name="____sap9" localSheetId="7" hidden="1">Main.SAPF4Help()</definedName>
    <definedName name="____sap9" localSheetId="9" hidden="1">Main.SAPF4Help()</definedName>
    <definedName name="____sap9" hidden="1">Main.SAPF4Help()</definedName>
    <definedName name="____t1" localSheetId="2" hidden="1">1/Eurt</definedName>
    <definedName name="____t1" localSheetId="7" hidden="1">1/Eurt</definedName>
    <definedName name="____t1" localSheetId="9" hidden="1">1/Eurt</definedName>
    <definedName name="____t1" hidden="1">1/Eurt</definedName>
    <definedName name="____t2" localSheetId="2" hidden="1">1/Eurp</definedName>
    <definedName name="____t2" localSheetId="7" hidden="1">1/Eurp</definedName>
    <definedName name="____t2" localSheetId="9" hidden="1">1/Eurp</definedName>
    <definedName name="____t2" hidden="1">1/Eurp</definedName>
    <definedName name="_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__wer111111" localSheetId="2" hidden="1">{#N/A,#N/A,FALSE,"model"}</definedName>
    <definedName name="____wer111111" hidden="1">{#N/A,#N/A,FALSE,"model"}</definedName>
    <definedName name="____z2" localSheetId="2" hidden="1">{"Sch00",#N/A,FALSE,"1";"Contents",#N/A,FALSE,"1"}</definedName>
    <definedName name="____z2" hidden="1">{"Sch00",#N/A,FALSE,"1";"Contents",#N/A,FALSE,"1"}</definedName>
    <definedName name="_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A2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A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_ae2" localSheetId="2" hidden="1">{"'Inventory &amp; Anal-Cur Wkbk'!$A$7:$AP$71"}</definedName>
    <definedName name="___ae2" hidden="1">{"'Inventory &amp; Anal-Cur Wkbk'!$A$7:$AP$71"}</definedName>
    <definedName name="___asd2" localSheetId="2" hidden="1">{"fixass1",#N/A,FALSE,"Sheet1";"fixass2",#N/A,FALSE,"Sheet1";"invest",#N/A,FALSE,"Sheet1"}</definedName>
    <definedName name="___asd2" hidden="1">{"fixass1",#N/A,FALSE,"Sheet1";"fixass2",#N/A,FALSE,"Sheet1";"invest",#N/A,FALSE,"Sheet1"}</definedName>
    <definedName name="___b13" localSheetId="2" hidden="1">{#N/A,#N/A,FALSE,"Cover";#N/A,#N/A,FALSE,"OFF";#N/A,#N/A,FALSE," ON";#N/A,#N/A,FALSE,"SUM";#N/A,#N/A,FALSE,"VPOP-POP"}</definedName>
    <definedName name="___b13" hidden="1">{#N/A,#N/A,FALSE,"Cover";#N/A,#N/A,FALSE,"OFF";#N/A,#N/A,FALSE," ON";#N/A,#N/A,FALSE,"SUM";#N/A,#N/A,FALSE,"VPOP-POP"}</definedName>
    <definedName name="___b5" localSheetId="2" hidden="1">{#N/A,#N/A,FALSE,"Cover";#N/A,#N/A,FALSE,"OFF";#N/A,#N/A,FALSE," ON";#N/A,#N/A,FALSE,"SUM";#N/A,#N/A,FALSE,"VPOP-POP"}</definedName>
    <definedName name="___b5" hidden="1">{#N/A,#N/A,FALSE,"Cover";#N/A,#N/A,FALSE,"OFF";#N/A,#N/A,FALSE," ON";#N/A,#N/A,FALSE,"SUM";#N/A,#N/A,FALSE,"VPOP-POP"}</definedName>
    <definedName name="___b6" localSheetId="2" hidden="1">{#N/A,#N/A,FALSE,"Cover";#N/A,#N/A,FALSE,"OFF";#N/A,#N/A,FALSE," ON";#N/A,#N/A,FALSE,"SUM";#N/A,#N/A,FALSE,"VPOP-POP"}</definedName>
    <definedName name="___b6" hidden="1">{#N/A,#N/A,FALSE,"Cover";#N/A,#N/A,FALSE,"OFF";#N/A,#N/A,FALSE," ON";#N/A,#N/A,FALSE,"SUM";#N/A,#N/A,FALSE,"VPOP-POP"}</definedName>
    <definedName name="___b8" localSheetId="2" hidden="1">{#N/A,#N/A,FALSE,"Cover";#N/A,#N/A,FALSE,"OFF";#N/A,#N/A,FALSE," ON";#N/A,#N/A,FALSE,"SUM";#N/A,#N/A,FALSE,"VPOP-POP"}</definedName>
    <definedName name="___b8" hidden="1">{#N/A,#N/A,FALSE,"Cover";#N/A,#N/A,FALSE,"OFF";#N/A,#N/A,FALSE," ON";#N/A,#N/A,FALSE,"SUM";#N/A,#N/A,FALSE,"VPOP-POP"}</definedName>
    <definedName name="___c" localSheetId="2" hidden="1">{"Fiesta Facer Page",#N/A,FALSE,"Q_C_S";"Fiesta Main Page",#N/A,FALSE,"V_L";"Fiesta 95BP Struct",#N/A,FALSE,"StructBP";"Fiesta Post 95BP Struct",#N/A,FALSE,"AdjStructBP"}</definedName>
    <definedName name="___c" hidden="1">{"Fiesta Facer Page",#N/A,FALSE,"Q_C_S";"Fiesta Main Page",#N/A,FALSE,"V_L";"Fiesta 95BP Struct",#N/A,FALSE,"StructBP";"Fiesta Post 95BP Struct",#N/A,FALSE,"AdjStructBP"}</definedName>
    <definedName name="___f1" localSheetId="2" hidden="1">1/EUReXToLUF</definedName>
    <definedName name="___f1" localSheetId="7" hidden="1">1/EUReXToLUF</definedName>
    <definedName name="___f1" localSheetId="9" hidden="1">1/EUReXToLUF</definedName>
    <definedName name="___f1" hidden="1">1/EUReXToLUF</definedName>
    <definedName name="___g5" localSheetId="2" hidden="1">1/EUROx</definedName>
    <definedName name="___g5" localSheetId="7" hidden="1">1/EUROx</definedName>
    <definedName name="___g5" localSheetId="9" hidden="1">1/EUROx</definedName>
    <definedName name="___g5" hidden="1">1/EUROx</definedName>
    <definedName name="___new2" hidden="1">[1]!___new2</definedName>
    <definedName name="___new3" hidden="1">[1]!___new3</definedName>
    <definedName name="___sap10" localSheetId="2" hidden="1">Main.SAPF4Help()</definedName>
    <definedName name="___sap10" localSheetId="7" hidden="1">Main.SAPF4Help()</definedName>
    <definedName name="___sap10" localSheetId="9" hidden="1">Main.SAPF4Help()</definedName>
    <definedName name="___sap10" hidden="1">Main.SAPF4Help()</definedName>
    <definedName name="___sap11" localSheetId="2" hidden="1">Main.SAPF4Help()</definedName>
    <definedName name="___sap11" localSheetId="7" hidden="1">Main.SAPF4Help()</definedName>
    <definedName name="___sap11" localSheetId="9" hidden="1">Main.SAPF4Help()</definedName>
    <definedName name="___sap11" hidden="1">Main.SAPF4Help()</definedName>
    <definedName name="___sap123" localSheetId="2" hidden="1">Main.SAPF4Help()</definedName>
    <definedName name="___sap123" localSheetId="7" hidden="1">Main.SAPF4Help()</definedName>
    <definedName name="___sap123" localSheetId="9" hidden="1">Main.SAPF4Help()</definedName>
    <definedName name="___sap123" hidden="1">Main.SAPF4Help()</definedName>
    <definedName name="___sap13" localSheetId="2" hidden="1">Main.SAPF4Help()</definedName>
    <definedName name="___sap13" localSheetId="7" hidden="1">Main.SAPF4Help()</definedName>
    <definedName name="___sap13" localSheetId="9" hidden="1">Main.SAPF4Help()</definedName>
    <definedName name="___sap13" hidden="1">Main.SAPF4Help()</definedName>
    <definedName name="___sap2" localSheetId="2" hidden="1">Main.SAPF4Help()</definedName>
    <definedName name="___sap2" localSheetId="7" hidden="1">Main.SAPF4Help()</definedName>
    <definedName name="___sap2" localSheetId="9" hidden="1">Main.SAPF4Help()</definedName>
    <definedName name="___sap2" hidden="1">Main.SAPF4Help()</definedName>
    <definedName name="___sap3" localSheetId="2" hidden="1">Main.SAPF4Help()</definedName>
    <definedName name="___sap3" localSheetId="7" hidden="1">Main.SAPF4Help()</definedName>
    <definedName name="___sap3" localSheetId="9" hidden="1">Main.SAPF4Help()</definedName>
    <definedName name="___sap3" hidden="1">Main.SAPF4Help()</definedName>
    <definedName name="___sap45" localSheetId="2" hidden="1">Main.SAPF4Help()</definedName>
    <definedName name="___sap45" localSheetId="7" hidden="1">Main.SAPF4Help()</definedName>
    <definedName name="___sap45" localSheetId="9" hidden="1">Main.SAPF4Help()</definedName>
    <definedName name="___sap45" hidden="1">Main.SAPF4Help()</definedName>
    <definedName name="___sap6" localSheetId="2" hidden="1">Main.SAPF4Help()</definedName>
    <definedName name="___sap6" localSheetId="7" hidden="1">Main.SAPF4Help()</definedName>
    <definedName name="___sap6" localSheetId="9" hidden="1">Main.SAPF4Help()</definedName>
    <definedName name="___sap6" hidden="1">Main.SAPF4Help()</definedName>
    <definedName name="___sap66" localSheetId="2" hidden="1">Main.SAPF4Help()</definedName>
    <definedName name="___sap66" localSheetId="7" hidden="1">Main.SAPF4Help()</definedName>
    <definedName name="___sap66" localSheetId="9" hidden="1">Main.SAPF4Help()</definedName>
    <definedName name="___sap66" hidden="1">Main.SAPF4Help()</definedName>
    <definedName name="___sap7" localSheetId="2" hidden="1">Main.SAPF4Help()</definedName>
    <definedName name="___sap7" localSheetId="7" hidden="1">Main.SAPF4Help()</definedName>
    <definedName name="___sap7" localSheetId="9" hidden="1">Main.SAPF4Help()</definedName>
    <definedName name="___sap7" hidden="1">Main.SAPF4Help()</definedName>
    <definedName name="___sap8" localSheetId="2" hidden="1">Main.SAPF4Help()</definedName>
    <definedName name="___sap8" localSheetId="7" hidden="1">Main.SAPF4Help()</definedName>
    <definedName name="___sap8" localSheetId="9" hidden="1">Main.SAPF4Help()</definedName>
    <definedName name="___sap8" hidden="1">Main.SAPF4Help()</definedName>
    <definedName name="___sap9" localSheetId="2" hidden="1">Main.SAPF4Help()</definedName>
    <definedName name="___sap9" localSheetId="7" hidden="1">Main.SAPF4Help()</definedName>
    <definedName name="___sap9" localSheetId="9" hidden="1">Main.SAPF4Help()</definedName>
    <definedName name="___sap9" hidden="1">Main.SAPF4Help()</definedName>
    <definedName name="___t1" localSheetId="2" hidden="1">1/Eurt</definedName>
    <definedName name="___t1" localSheetId="7" hidden="1">1/Eurt</definedName>
    <definedName name="___t1" localSheetId="9" hidden="1">1/Eurt</definedName>
    <definedName name="___t1" hidden="1">1/Eurt</definedName>
    <definedName name="___t2" localSheetId="2" hidden="1">1/Eurp</definedName>
    <definedName name="___t2" localSheetId="7" hidden="1">1/Eurp</definedName>
    <definedName name="___t2" localSheetId="9" hidden="1">1/Eurp</definedName>
    <definedName name="___t2" hidden="1">1/Eurp</definedName>
    <definedName name="_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_z2" localSheetId="2" hidden="1">{"Sch00",#N/A,FALSE,"1";"Contents",#N/A,FALSE,"1"}</definedName>
    <definedName name="___z2" hidden="1">{"Sch00",#N/A,FALSE,"1";"Contents",#N/A,FALSE,"1"}</definedName>
    <definedName name="_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1111" hidden="1">'[2]130-UNIDADES'!#REF!</definedName>
    <definedName name="__123Graph_A" hidden="1">'[3]Dfrd IT '!#REF!</definedName>
    <definedName name="__123Graph_ACHART1" hidden="1">'[4]INC STMTS ties to lex'!#REF!</definedName>
    <definedName name="__123Graph_ACOMPARAT" hidden="1">'[5]130-UNIDADES'!#REF!</definedName>
    <definedName name="__123Graph_ACOMPARATACUM" hidden="1">'[5]130-UNIDADES'!#REF!</definedName>
    <definedName name="__123Graph_AFIXBAR" hidden="1">[6]O!$B$18:$M$18</definedName>
    <definedName name="__123Graph_AFIXSTKBAR" hidden="1">[6]O!$B$18:$M$18</definedName>
    <definedName name="__123Graph_AGRAF1" hidden="1">[7]Ammortamento!$A$1:$A$1</definedName>
    <definedName name="__123Graph_AGRAF2" hidden="1">[7]Ammortamento!$E$5:$E$5</definedName>
    <definedName name="__123Graph_AGRAF3" hidden="1">[7]Ammortamento!$B$29:$B$33</definedName>
    <definedName name="__123Graph_AGRAF4" hidden="1">[7]Ammortamento!$B$28:$B$33</definedName>
    <definedName name="__123Graph_AGRAPH1" hidden="1">[8]Parameters!$A$3:$A$3</definedName>
    <definedName name="__123Graph_AKNS" hidden="1">[9]Antrag!$E$78:$X$78</definedName>
    <definedName name="__123Graph_AKVS" hidden="1">[9]Antrag!$E$77:$X$77</definedName>
    <definedName name="__123Graph_APRINCIPAL" hidden="1">'[5]130-UNIDADES'!#REF!</definedName>
    <definedName name="__123Graph_APROGRESSIVO" hidden="1">'[10]Riep.fatturato'!#REF!</definedName>
    <definedName name="__123Graph_ARIEPILOGO" hidden="1">'[11]assunti e simulazione'!#REF!</definedName>
    <definedName name="__123Graph_ASUPERCABLE" hidden="1">[12]F!$C$77:$C$88</definedName>
    <definedName name="__123Graph_AVAL.AZIENDA" hidden="1">'[11]assunti e simulazione'!#REF!</definedName>
    <definedName name="__123Graph_AVENTAS" hidden="1">'[5]130-UNIDADES'!#REF!</definedName>
    <definedName name="__123Graph_B" hidden="1">#REF!</definedName>
    <definedName name="__123Graph_BCOMPARAT" hidden="1">'[5]130-UNIDADES'!#REF!</definedName>
    <definedName name="__123Graph_BCOMPARATACUM" hidden="1">'[5]130-UNIDADES'!#REF!</definedName>
    <definedName name="__123Graph_BFIXBAR" hidden="1">[6]O!$B$20:$M$20</definedName>
    <definedName name="__123Graph_BFIXSTKBAR" hidden="1">[6]O!$B$20:$M$20</definedName>
    <definedName name="__123Graph_BFUEL" hidden="1">#REF!</definedName>
    <definedName name="__123Graph_BGRAF3" hidden="1">[7]Ammortamento!$C$29:$C$33</definedName>
    <definedName name="__123Graph_BGRAF4" hidden="1">[7]Ammortamento!$C$28:$C$33</definedName>
    <definedName name="__123Graph_BPRINCIPAL" hidden="1">'[5]130-UNIDADES'!#REF!</definedName>
    <definedName name="__123Graph_BPROGRESSIVO" hidden="1">'[10]Riep.fatturato'!#REF!</definedName>
    <definedName name="__123Graph_BRIEPILOGO" hidden="1">'[11]assunti e simulazione'!#REF!</definedName>
    <definedName name="__123Graph_BSUPERCABLE" hidden="1">[12]F!$D$77:$D$88</definedName>
    <definedName name="__123Graph_BVAL.AZIENDA" hidden="1">'[11]assunti e simulazione'!#REF!</definedName>
    <definedName name="__123Graph_BVENTAS" hidden="1">'[5]130-UNIDADES'!#REF!</definedName>
    <definedName name="__123Graph_C" hidden="1">'[3]Dfrd IT '!#REF!</definedName>
    <definedName name="__123Graph_CGRAF3" hidden="1">[7]Ammortamento!$D$29:$D$33</definedName>
    <definedName name="__123Graph_CGRAF4" hidden="1">[7]Ammortamento!$D$28:$D$33</definedName>
    <definedName name="__123Graph_CRIEPILOGO" hidden="1">'[11]assunti e simulazione'!#REF!</definedName>
    <definedName name="__123Graph_CSUPERCABLE" hidden="1">[12]F!$E$77:$E$88</definedName>
    <definedName name="__123Graph_D" hidden="1">[12]F!$F$77:$F$88</definedName>
    <definedName name="__123Graph_DGRAF3" hidden="1">[7]Ammortamento!$E$29:$E$33</definedName>
    <definedName name="__123Graph_DGRAF4" hidden="1">[7]Ammortamento!$E$28:$E$33</definedName>
    <definedName name="__123Graph_DPROGRESSIVO" hidden="1">'[10]Riep.fatturato'!#REF!</definedName>
    <definedName name="__123Graph_DRIEPILOGO" hidden="1">'[11]assunti e simulazione'!#REF!</definedName>
    <definedName name="__123Graph_DSUPERCABLE" hidden="1">[12]F!$F$77:$F$88</definedName>
    <definedName name="__123Graph_E" hidden="1">[12]F!$G$77:$G$88</definedName>
    <definedName name="__123Graph_EGRAF3" hidden="1">[7]Ammortamento!$F$29:$F$33</definedName>
    <definedName name="__123Graph_EGRAF4" hidden="1">[7]Ammortamento!$F$28:$F$33</definedName>
    <definedName name="__123Graph_ESUPERCABLE" hidden="1">[12]F!$G$77:$G$88</definedName>
    <definedName name="__123Graph_F" hidden="1">[13]PL_ORDERS!$K$18:$K$47</definedName>
    <definedName name="__123Graph_LBL_A" hidden="1">'[11]assunti e simulazione'!#REF!</definedName>
    <definedName name="__123Graph_LBL_ACOMPARAT" hidden="1">'[5]130-UNIDADES'!#REF!</definedName>
    <definedName name="__123Graph_LBL_ACOMPARATACUM" hidden="1">'[5]130-UNIDADES'!#REF!</definedName>
    <definedName name="__123Graph_LBL_AGRAF4" hidden="1">[7]Ammortamento!$A$28:$A$33</definedName>
    <definedName name="__123Graph_LBL_APRINCIPAL" hidden="1">'[5]130-UNIDADES'!#REF!</definedName>
    <definedName name="__123Graph_LBL_ARIEPILOGO" hidden="1">'[11]assunti e simulazione'!#REF!</definedName>
    <definedName name="__123Graph_LBL_AVAL.AZIENDA" hidden="1">'[11]assunti e simulazione'!#REF!</definedName>
    <definedName name="__123Graph_LBL_AVENTAS" hidden="1">'[5]130-UNIDADES'!#REF!</definedName>
    <definedName name="__123Graph_LBL_B" hidden="1">'[11]assunti e simulazione'!#REF!</definedName>
    <definedName name="__123Graph_LBL_BCOMPARAT" hidden="1">'[5]130-UNIDADES'!#REF!</definedName>
    <definedName name="__123Graph_LBL_BCOMPARATACUM" hidden="1">'[5]130-UNIDADES'!#REF!</definedName>
    <definedName name="__123Graph_LBL_BGRAF4" hidden="1">[7]Ammortamento!$B$28:$B$33</definedName>
    <definedName name="__123Graph_LBL_BPRINCIPAL" hidden="1">'[5]130-UNIDADES'!#REF!</definedName>
    <definedName name="__123Graph_LBL_BRIEPILOGO" hidden="1">'[11]assunti e simulazione'!#REF!</definedName>
    <definedName name="__123Graph_LBL_BVAL.AZIENDA" hidden="1">'[11]assunti e simulazione'!#REF!</definedName>
    <definedName name="__123Graph_LBL_BVENTAS" hidden="1">'[5]130-UNIDADES'!#REF!</definedName>
    <definedName name="__123Graph_LBL_C" hidden="1">'[11]assunti e simulazione'!#REF!</definedName>
    <definedName name="__123Graph_LBL_CGRAF4" hidden="1">[7]Ammortamento!$C$28:$C$33</definedName>
    <definedName name="__123Graph_LBL_CRIEPILOGO" hidden="1">'[11]assunti e simulazione'!#REF!</definedName>
    <definedName name="__123Graph_LBL_D" hidden="1">'[11]assunti e simulazione'!#REF!</definedName>
    <definedName name="__123Graph_LBL_DGRAF4" hidden="1">[7]Ammortamento!$D$28:$D$33</definedName>
    <definedName name="__123Graph_LBL_DRIEPILOGO" hidden="1">'[11]assunti e simulazione'!#REF!</definedName>
    <definedName name="__123Graph_LBL_EGRAF4" hidden="1">[7]Ammortamento!$E$28:$E$33</definedName>
    <definedName name="__123Graph_LBL_FGRAF4" hidden="1">[7]Ammortamento!$F$28:$F$33</definedName>
    <definedName name="__123Graph_X" hidden="1">[14]Data2001!#REF!</definedName>
    <definedName name="__123Graph_XCOMPARAT" hidden="1">'[5]130-UNIDADES'!#REF!</definedName>
    <definedName name="__123Graph_XCOMPARATACUM" hidden="1">'[5]130-UNIDADES'!#REF!</definedName>
    <definedName name="__123Graph_XFIXBAR" hidden="1">[6]O!$B$7:$M$7</definedName>
    <definedName name="__123Graph_XFIXSTKBAR" hidden="1">[6]O!$B$7:$M$7</definedName>
    <definedName name="__123Graph_XGRAF3" hidden="1">[7]Ammortamento!$A$29:$A$33</definedName>
    <definedName name="__123Graph_XGRAF4" hidden="1">[7]Ammortamento!$A$28:$A$33</definedName>
    <definedName name="__123Graph_XKNS" hidden="1">[9]Antrag!$E$32:$X$32</definedName>
    <definedName name="__123Graph_XKVS" hidden="1">[9]Antrag!$E$32:$X$32</definedName>
    <definedName name="__123Graph_XMENSILE" hidden="1">'[10]Riep.fatturato'!#REF!</definedName>
    <definedName name="__123Graph_XPRINCIPAL" hidden="1">'[5]130-UNIDADES'!#REF!</definedName>
    <definedName name="__123Graph_XPROGRESSIVO" hidden="1">'[10]Riep.fatturato'!#REF!</definedName>
    <definedName name="__123Graph_XSUPERCABLE" hidden="1">[12]F!$B$77:$B$88</definedName>
    <definedName name="__123Graph_XVAL.AZIENDA" hidden="1">'[11]assunti e simulazione'!#REF!</definedName>
    <definedName name="__123Graph_XVENTAS" hidden="1">'[5]130-UNIDADES'!#REF!</definedName>
    <definedName name="__A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A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A11" localSheetId="2" hidden="1">{#N/A,#N/A,FALSE,"Umsatz 99";#N/A,#N/A,FALSE,"ER 99 "}</definedName>
    <definedName name="__A11" hidden="1">{#N/A,#N/A,FALSE,"Umsatz 99";#N/A,#N/A,FALSE,"ER 99 "}</definedName>
    <definedName name="__aaa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aaa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_abc1" localSheetId="2" hidden="1">{#N/A,#N/A,FALSE,"model"}</definedName>
    <definedName name="__abc1" hidden="1">{#N/A,#N/A,FALSE,"model"}</definedName>
    <definedName name="__ae2" localSheetId="2" hidden="1">{"'Inventory &amp; Anal-Cur Wkbk'!$A$7:$AP$71"}</definedName>
    <definedName name="__ae2" hidden="1">{"'Inventory &amp; Anal-Cur Wkbk'!$A$7:$AP$71"}</definedName>
    <definedName name="__alt1" localSheetId="2" hidden="1">{#N/A,#N/A,TRUE,"KEY DATA";#N/A,#N/A,TRUE,"KEY DATA Base Case";#N/A,#N/A,TRUE,"JULY";#N/A,#N/A,TRUE,"AUG";#N/A,#N/A,TRUE,"SEPT";#N/A,#N/A,TRUE,"3Q"}</definedName>
    <definedName name="__alt1" hidden="1">{#N/A,#N/A,TRUE,"KEY DATA";#N/A,#N/A,TRUE,"KEY DATA Base Case";#N/A,#N/A,TRUE,"JULY";#N/A,#N/A,TRUE,"AUG";#N/A,#N/A,TRUE,"SEPT";#N/A,#N/A,TRUE,"3Q"}</definedName>
    <definedName name="__alt2" localSheetId="2" hidden="1">{#N/A,#N/A,TRUE,"KEY DATA";#N/A,#N/A,TRUE,"KEY DATA Base Case";#N/A,#N/A,TRUE,"JULY";#N/A,#N/A,TRUE,"AUG";#N/A,#N/A,TRUE,"SEPT";#N/A,#N/A,TRUE,"3Q"}</definedName>
    <definedName name="__alt2" hidden="1">{#N/A,#N/A,TRUE,"KEY DATA";#N/A,#N/A,TRUE,"KEY DATA Base Case";#N/A,#N/A,TRUE,"JULY";#N/A,#N/A,TRUE,"AUG";#N/A,#N/A,TRUE,"SEPT";#N/A,#N/A,TRUE,"3Q"}</definedName>
    <definedName name="__asa1" localSheetId="2" hidden="1">{#N/A,#N/A,FALSE,"ER_PB";#N/A,#N/A,FALSE,"ER_RATIO_PB";#N/A,#N/A,FALSE,"ER_PU";#N/A,#N/A,FALSE,"ER_RATIO_PU"}</definedName>
    <definedName name="__asa1" hidden="1">{#N/A,#N/A,FALSE,"ER_PB";#N/A,#N/A,FALSE,"ER_RATIO_PB";#N/A,#N/A,FALSE,"ER_PU";#N/A,#N/A,FALSE,"ER_RATIO_PU"}</definedName>
    <definedName name="__asd2" localSheetId="2" hidden="1">{"fixass1",#N/A,FALSE,"Sheet1";"fixass2",#N/A,FALSE,"Sheet1";"invest",#N/A,FALSE,"Sheet1"}</definedName>
    <definedName name="__asd2" hidden="1">{"fixass1",#N/A,FALSE,"Sheet1";"fixass2",#N/A,FALSE,"Sheet1";"invest",#N/A,FALSE,"Sheet1"}</definedName>
    <definedName name="__b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b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_b13" localSheetId="2" hidden="1">{#N/A,#N/A,FALSE,"Cover";#N/A,#N/A,FALSE,"OFF";#N/A,#N/A,FALSE," ON";#N/A,#N/A,FALSE,"SUM";#N/A,#N/A,FALSE,"VPOP-POP"}</definedName>
    <definedName name="__b13" hidden="1">{#N/A,#N/A,FALSE,"Cover";#N/A,#N/A,FALSE,"OFF";#N/A,#N/A,FALSE," ON";#N/A,#N/A,FALSE,"SUM";#N/A,#N/A,FALSE,"VPOP-POP"}</definedName>
    <definedName name="__b5" localSheetId="2" hidden="1">{#N/A,#N/A,FALSE,"Cover";#N/A,#N/A,FALSE,"OFF";#N/A,#N/A,FALSE," ON";#N/A,#N/A,FALSE,"SUM";#N/A,#N/A,FALSE,"VPOP-POP"}</definedName>
    <definedName name="__b5" hidden="1">{#N/A,#N/A,FALSE,"Cover";#N/A,#N/A,FALSE,"OFF";#N/A,#N/A,FALSE," ON";#N/A,#N/A,FALSE,"SUM";#N/A,#N/A,FALSE,"VPOP-POP"}</definedName>
    <definedName name="__b6" localSheetId="2" hidden="1">{#N/A,#N/A,FALSE,"Cover";#N/A,#N/A,FALSE,"OFF";#N/A,#N/A,FALSE," ON";#N/A,#N/A,FALSE,"SUM";#N/A,#N/A,FALSE,"VPOP-POP"}</definedName>
    <definedName name="__b6" hidden="1">{#N/A,#N/A,FALSE,"Cover";#N/A,#N/A,FALSE,"OFF";#N/A,#N/A,FALSE," ON";#N/A,#N/A,FALSE,"SUM";#N/A,#N/A,FALSE,"VPOP-POP"}</definedName>
    <definedName name="__b8" localSheetId="2" hidden="1">{#N/A,#N/A,FALSE,"Cover";#N/A,#N/A,FALSE,"OFF";#N/A,#N/A,FALSE," ON";#N/A,#N/A,FALSE,"SUM";#N/A,#N/A,FALSE,"VPOP-POP"}</definedName>
    <definedName name="__b8" hidden="1">{#N/A,#N/A,FALSE,"Cover";#N/A,#N/A,FALSE,"OFF";#N/A,#N/A,FALSE," ON";#N/A,#N/A,FALSE,"SUM";#N/A,#N/A,FALSE,"VPOP-POP"}</definedName>
    <definedName name="__c" localSheetId="2" hidden="1">{"Fiesta Facer Page",#N/A,FALSE,"Q_C_S";"Fiesta Main Page",#N/A,FALSE,"V_L";"Fiesta 95BP Struct",#N/A,FALSE,"StructBP";"Fiesta Post 95BP Struct",#N/A,FALSE,"AdjStructBP"}</definedName>
    <definedName name="__c" hidden="1">{"Fiesta Facer Page",#N/A,FALSE,"Q_C_S";"Fiesta Main Page",#N/A,FALSE,"V_L";"Fiesta 95BP Struct",#N/A,FALSE,"StructBP";"Fiesta Post 95BP Struct",#N/A,FALSE,"AdjStructBP"}</definedName>
    <definedName name="__da2" localSheetId="2" hidden="1">{#N/A,#N/A,FALSE,"model"}</definedName>
    <definedName name="__da2" hidden="1">{#N/A,#N/A,FALSE,"model"}</definedName>
    <definedName name="__DF4" hidden="1">#REF!</definedName>
    <definedName name="__e2" localSheetId="2" hidden="1">{#N/A,#N/A,FALSE,"model"}</definedName>
    <definedName name="__e2" hidden="1">{#N/A,#N/A,FALSE,"model"}</definedName>
    <definedName name="__e5" localSheetId="2" hidden="1">{"Eilbericht_UBA",#N/A,FALSE,"EB"}</definedName>
    <definedName name="__e5" hidden="1">{"Eilbericht_UBA",#N/A,FALSE,"EB"}</definedName>
    <definedName name="__FDS_HYPERLINK_TOGGLE_STATE__" hidden="1">"ON"</definedName>
    <definedName name="__FDS_UNIQUE_RANGE_ID_GENERATOR_COUNTER" hidden="1">51</definedName>
    <definedName name="__FDS_USED_FOR_REUSING_RANGE_IDS_RECYCLE" localSheetId="2" hidden="1">{9086,9088,9089,9087,9090}</definedName>
    <definedName name="__FDS_USED_FOR_REUSING_RANGE_IDS_RECYCLE" hidden="1">{9086,9088,9089,9087,9090}</definedName>
    <definedName name="__IntlFixup" hidden="1">TRUE</definedName>
    <definedName name="__new100" hidden="1">[15]Quarters!$D$61:$G$61</definedName>
    <definedName name="__new101" hidden="1">'[16]Stock Price'!$A$4:$A$265</definedName>
    <definedName name="__new102" hidden="1">[17]Total!$C$322:$C$325</definedName>
    <definedName name="__new103" hidden="1">'[18]sales vol.'!$J$398:$J$401</definedName>
    <definedName name="__new104" hidden="1">[15]oldSEG!$AD$11:$AD$14</definedName>
    <definedName name="__new107" hidden="1">[15]Quarters!$B$17:$B$20</definedName>
    <definedName name="__new108" hidden="1">'[18]sales vol.'!$J$211:$J$214</definedName>
    <definedName name="__new109" hidden="1">'[18]sales vol.'!$I$1121:$I$1122</definedName>
    <definedName name="__new110" hidden="1">'[18]sales vol.'!$I$1632:$I$1635</definedName>
    <definedName name="__new111" hidden="1">'[18]sales vol.'!$I$2248:$I$2251</definedName>
    <definedName name="__new2" hidden="1">[1]!__new2</definedName>
    <definedName name="__new22" hidden="1">'[16]Stock Price'!$B$4:$B$265</definedName>
    <definedName name="__new23" hidden="1">[17]Total!$D$322:$D$325</definedName>
    <definedName name="__new24" hidden="1">[15]oldSEG!$M$16:$M$19</definedName>
    <definedName name="__new25" hidden="1">'[18]sales vol.'!$K$398:$K$401</definedName>
    <definedName name="__new26" hidden="1">[15]oldSEG!$M$23:$M$26</definedName>
    <definedName name="__new28" hidden="1">[15]Quarters!$F$110:$F$113</definedName>
    <definedName name="__new29" hidden="1">[15]Quarters!$G$110:$G$113</definedName>
    <definedName name="__new3" hidden="1">[1]!__new3</definedName>
    <definedName name="__new31" hidden="1">'[18]sales vol.'!$K$211:$K$214</definedName>
    <definedName name="__new32" hidden="1">'[18]sales vol.'!$J$1121:$J$1122</definedName>
    <definedName name="__new33" hidden="1">'[18]sales vol.'!$J$1632:$J$1635</definedName>
    <definedName name="__new34" hidden="1">'[18]sales vol.'!$J$2248:$J$2251</definedName>
    <definedName name="__new35" hidden="1">'[16]Stock Price'!$C$4:$C$265</definedName>
    <definedName name="__new37" hidden="1">[15]Quarters!$X$25:$AA$25</definedName>
    <definedName name="__new43" hidden="1">'[16]Stock Price'!$D$4:$D$265</definedName>
    <definedName name="__new44" hidden="1">[15]Quarters!$T$41:$T$41</definedName>
    <definedName name="__new45" hidden="1">[15]Quarters!$T$62:$T$62</definedName>
    <definedName name="__new46" hidden="1">[15]Quarters!$T$25:$T$25</definedName>
    <definedName name="__new47" hidden="1">[15]Quarters!$T$26:$T$26</definedName>
    <definedName name="__new48" hidden="1">[15]Quarters!$T$27:$T$27</definedName>
    <definedName name="__new49" hidden="1">[15]Quarters!$T$28:$T$28</definedName>
    <definedName name="__new50" hidden="1">[15]Quarters!$T$29:$T$29</definedName>
    <definedName name="__new51" hidden="1">[15]Quarters!$T$30:$T$30</definedName>
    <definedName name="__new52" hidden="1">[15]Quarters!$T$31:$T$31</definedName>
    <definedName name="__new53" hidden="1">[15]Quarters!$T$24:$T$24</definedName>
    <definedName name="__new54" hidden="1">[15]Quarters!$T$39:$T$39</definedName>
    <definedName name="__new55" hidden="1">[15]Quarters!$T$60:$T$60</definedName>
    <definedName name="__new56" hidden="1">[15]Quarters!$T$40:$T$40</definedName>
    <definedName name="__new57" hidden="1">[15]Quarters!$T$61:$T$61</definedName>
    <definedName name="__new58" hidden="1">'[16]Stock Price'!$E$4:$E$265</definedName>
    <definedName name="__new59" hidden="1">[15]Quarters!$L$41:$O$41</definedName>
    <definedName name="__new60" hidden="1">[15]Quarters!$L$62:$O$62</definedName>
    <definedName name="__new61" hidden="1">[15]Quarters!$L$25:$O$25</definedName>
    <definedName name="__new62" hidden="1">[15]Quarters!$L$26:$O$26</definedName>
    <definedName name="__new63" hidden="1">[15]Quarters!$L$27:$O$27</definedName>
    <definedName name="__new64" hidden="1">[15]Quarters!$L$28:$O$28</definedName>
    <definedName name="__new65" hidden="1">[15]Quarters!$L$29:$O$29</definedName>
    <definedName name="__new66" hidden="1">[15]Quarters!$L$30:$O$30</definedName>
    <definedName name="__new67" hidden="1">[15]Quarters!$L$31:$O$31</definedName>
    <definedName name="__new68" hidden="1">[15]Quarters!$L$24:$O$24</definedName>
    <definedName name="__new69" hidden="1">[15]Quarters!$L$39:$O$39</definedName>
    <definedName name="__new70" hidden="1">[15]Quarters!$L$60:$O$60</definedName>
    <definedName name="__new71" hidden="1">[15]Quarters!$L$40:$O$40</definedName>
    <definedName name="__new72" hidden="1">[15]Quarters!$L$61:$O$61</definedName>
    <definedName name="__new73" hidden="1">'[16]Stock Price'!$F$4:$F$265</definedName>
    <definedName name="__new74" hidden="1">[15]Quarters!$H$41:$K$41</definedName>
    <definedName name="__new75" hidden="1">[15]Quarters!$H$62:$K$62</definedName>
    <definedName name="__new76" hidden="1">[15]Quarters!$H$25:$K$25</definedName>
    <definedName name="__new77" hidden="1">[15]Quarters!$H$26:$K$26</definedName>
    <definedName name="__new78" hidden="1">[15]Quarters!$H$27:$K$27</definedName>
    <definedName name="__new79" hidden="1">[15]Quarters!$H$28:$K$28</definedName>
    <definedName name="__new80" hidden="1">[15]Quarters!$H$29:$K$29</definedName>
    <definedName name="__new81" hidden="1">[15]Quarters!$H$30:$K$30</definedName>
    <definedName name="__new82" hidden="1">[15]Quarters!$H$31:$K$31</definedName>
    <definedName name="__new83" hidden="1">[15]Quarters!$H$24:$K$24</definedName>
    <definedName name="__new84" hidden="1">[15]Quarters!$H$39:$K$39</definedName>
    <definedName name="__new85" hidden="1">[15]Quarters!$H$60:$K$60</definedName>
    <definedName name="__new86" hidden="1">[15]Quarters!$H$40:$K$40</definedName>
    <definedName name="__new87" hidden="1">[15]Quarters!$H$61:$K$61</definedName>
    <definedName name="__new88" hidden="1">'[16]Stock Price'!$G$4:$G$265</definedName>
    <definedName name="__new89" hidden="1">[15]Quarters!$D$41:$G$41</definedName>
    <definedName name="__new90" hidden="1">[15]Quarters!$D$62:$G$62</definedName>
    <definedName name="__new91" hidden="1">[15]Quarters!$D$25:$G$25</definedName>
    <definedName name="__new92" hidden="1">[15]Quarters!$D$26:$G$26</definedName>
    <definedName name="__new93" hidden="1">[15]Quarters!$D$27:$G$27</definedName>
    <definedName name="__new94" hidden="1">[15]Quarters!$D$28:$G$28</definedName>
    <definedName name="__new95" hidden="1">[15]Quarters!$D$29:$G$29</definedName>
    <definedName name="__new96" hidden="1">[15]Quarters!$D$24:$G$24</definedName>
    <definedName name="__new97" hidden="1">[15]Quarters!$D$39:$G$39</definedName>
    <definedName name="__new98" hidden="1">[15]Quarters!$D$60:$G$60</definedName>
    <definedName name="__new99" hidden="1">[15]Quarters!$D$40:$G$40</definedName>
    <definedName name="__o1" localSheetId="2" hidden="1">{#N/A,#N/A,FALSE,"SUMMARY";#N/A,#N/A,FALSE,"mcsh";#N/A,#N/A,FALSE,"vol&amp;rev";#N/A,#N/A,FALSE,"wkgcap";#N/A,#N/A,FALSE,"DEPR&amp;DT";#N/A,#N/A,FALSE,"ASSETS";#N/A,#N/A,FALSE,"NI&amp;OTH&amp;DIV";#N/A,#N/A,FALSE,"CASHFLOW";#N/A,#N/A,FALSE,"CAPEMPL";#N/A,#N/A,FALSE,"ROCE"}</definedName>
    <definedName name="__o1" hidden="1">{#N/A,#N/A,FALSE,"SUMMARY";#N/A,#N/A,FALSE,"mcsh";#N/A,#N/A,FALSE,"vol&amp;rev";#N/A,#N/A,FALSE,"wkgcap";#N/A,#N/A,FALSE,"DEPR&amp;DT";#N/A,#N/A,FALSE,"ASSETS";#N/A,#N/A,FALSE,"NI&amp;OTH&amp;DIV";#N/A,#N/A,FALSE,"CASHFLOW";#N/A,#N/A,FALSE,"CAPEMPL";#N/A,#N/A,FALSE,"ROCE"}</definedName>
    <definedName name="__pp111111" localSheetId="2" hidden="1">{#N/A,#N/A,FALSE,"model"}</definedName>
    <definedName name="__pp111111" hidden="1">{#N/A,#N/A,FALSE,"model"}</definedName>
    <definedName name="__q234" hidden="1">'[19]sales vol.'!$J$211:$J$214</definedName>
    <definedName name="__s1" hidden="1">'[19]sales vol.'!$J$34:$J$37</definedName>
    <definedName name="__s2" hidden="1">'[19]sales vol.'!$J$398:$J$401</definedName>
    <definedName name="__s3" hidden="1">'[19]sales vol.'!$J$211:$J$214</definedName>
    <definedName name="__s4" hidden="1">'[19]sales vol.'!$I$1121:$I$1122</definedName>
    <definedName name="__s5" hidden="1">'[19]sales vol.'!$I$1632:$I$1635</definedName>
    <definedName name="__s6" hidden="1">'[19]sales vol.'!$I$2248:$I$2251</definedName>
    <definedName name="__sap10" localSheetId="2" hidden="1">Main.SAPF4Help()</definedName>
    <definedName name="__sap10" localSheetId="7" hidden="1">Main.SAPF4Help()</definedName>
    <definedName name="__sap10" localSheetId="9" hidden="1">Main.SAPF4Help()</definedName>
    <definedName name="__sap10" hidden="1">Main.SAPF4Help()</definedName>
    <definedName name="__sap11" localSheetId="2" hidden="1">Main.SAPF4Help()</definedName>
    <definedName name="__sap11" localSheetId="7" hidden="1">Main.SAPF4Help()</definedName>
    <definedName name="__sap11" localSheetId="9" hidden="1">Main.SAPF4Help()</definedName>
    <definedName name="__sap11" hidden="1">Main.SAPF4Help()</definedName>
    <definedName name="__sap123" localSheetId="2" hidden="1">Main.SAPF4Help()</definedName>
    <definedName name="__sap123" localSheetId="7" hidden="1">Main.SAPF4Help()</definedName>
    <definedName name="__sap123" localSheetId="9" hidden="1">Main.SAPF4Help()</definedName>
    <definedName name="__sap123" hidden="1">Main.SAPF4Help()</definedName>
    <definedName name="__sap13" localSheetId="2" hidden="1">Main.SAPF4Help()</definedName>
    <definedName name="__sap13" localSheetId="7" hidden="1">Main.SAPF4Help()</definedName>
    <definedName name="__sap13" localSheetId="9" hidden="1">Main.SAPF4Help()</definedName>
    <definedName name="__sap13" hidden="1">Main.SAPF4Help()</definedName>
    <definedName name="__sap2" localSheetId="2" hidden="1">Main.SAPF4Help()</definedName>
    <definedName name="__sap2" localSheetId="7" hidden="1">Main.SAPF4Help()</definedName>
    <definedName name="__sap2" localSheetId="9" hidden="1">Main.SAPF4Help()</definedName>
    <definedName name="__sap2" hidden="1">Main.SAPF4Help()</definedName>
    <definedName name="__sap3" localSheetId="2" hidden="1">Main.SAPF4Help()</definedName>
    <definedName name="__sap3" localSheetId="7" hidden="1">Main.SAPF4Help()</definedName>
    <definedName name="__sap3" localSheetId="9" hidden="1">Main.SAPF4Help()</definedName>
    <definedName name="__sap3" hidden="1">Main.SAPF4Help()</definedName>
    <definedName name="__sap45" localSheetId="2" hidden="1">Main.SAPF4Help()</definedName>
    <definedName name="__sap45" localSheetId="7" hidden="1">Main.SAPF4Help()</definedName>
    <definedName name="__sap45" localSheetId="9" hidden="1">Main.SAPF4Help()</definedName>
    <definedName name="__sap45" hidden="1">Main.SAPF4Help()</definedName>
    <definedName name="__sap6" localSheetId="2" hidden="1">Main.SAPF4Help()</definedName>
    <definedName name="__sap6" localSheetId="7" hidden="1">Main.SAPF4Help()</definedName>
    <definedName name="__sap6" localSheetId="9" hidden="1">Main.SAPF4Help()</definedName>
    <definedName name="__sap6" hidden="1">Main.SAPF4Help()</definedName>
    <definedName name="__sap66" localSheetId="2" hidden="1">Main.SAPF4Help()</definedName>
    <definedName name="__sap66" localSheetId="7" hidden="1">Main.SAPF4Help()</definedName>
    <definedName name="__sap66" localSheetId="9" hidden="1">Main.SAPF4Help()</definedName>
    <definedName name="__sap66" hidden="1">Main.SAPF4Help()</definedName>
    <definedName name="__sap7" localSheetId="2" hidden="1">Main.SAPF4Help()</definedName>
    <definedName name="__sap7" localSheetId="7" hidden="1">Main.SAPF4Help()</definedName>
    <definedName name="__sap7" localSheetId="9" hidden="1">Main.SAPF4Help()</definedName>
    <definedName name="__sap7" hidden="1">Main.SAPF4Help()</definedName>
    <definedName name="__sap8" localSheetId="2" hidden="1">Main.SAPF4Help()</definedName>
    <definedName name="__sap8" localSheetId="7" hidden="1">Main.SAPF4Help()</definedName>
    <definedName name="__sap8" localSheetId="9" hidden="1">Main.SAPF4Help()</definedName>
    <definedName name="__sap8" hidden="1">Main.SAPF4Help()</definedName>
    <definedName name="__sap9" localSheetId="2" hidden="1">Main.SAPF4Help()</definedName>
    <definedName name="__sap9" localSheetId="7" hidden="1">Main.SAPF4Help()</definedName>
    <definedName name="__sap9" localSheetId="9" hidden="1">Main.SAPF4Help()</definedName>
    <definedName name="__sap9" hidden="1">Main.SAPF4Help()</definedName>
    <definedName name="_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_wer111111" localSheetId="2" hidden="1">{#N/A,#N/A,FALSE,"model"}</definedName>
    <definedName name="__wer111111" hidden="1">{#N/A,#N/A,FALSE,"model"}</definedName>
    <definedName name="__wrn2" localSheetId="2" hidden="1">{#N/A,#N/A,TRUE,"KEY DATA";#N/A,#N/A,TRUE,"KEY DATA Base Case";#N/A,#N/A,TRUE,"JULY";#N/A,#N/A,TRUE,"AUG";#N/A,#N/A,TRUE,"SEPT";#N/A,#N/A,TRUE,"3Q"}</definedName>
    <definedName name="__wrn2" hidden="1">{#N/A,#N/A,TRUE,"KEY DATA";#N/A,#N/A,TRUE,"KEY DATA Base Case";#N/A,#N/A,TRUE,"JULY";#N/A,#N/A,TRUE,"AUG";#N/A,#N/A,TRUE,"SEPT";#N/A,#N/A,TRUE,"3Q"}</definedName>
    <definedName name="__xlfn.BAHTTEXT" hidden="1">#NAME?</definedName>
    <definedName name="__z2" localSheetId="2" hidden="1">{"Sch00",#N/A,FALSE,"1";"Contents",#N/A,FALSE,"1"}</definedName>
    <definedName name="__z2" hidden="1">{"Sch00",#N/A,FALSE,"1";"Contents",#N/A,FALSE,"1"}</definedName>
    <definedName name="_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_zz08" hidden="1">[20]Cover!$I$18:$I$27</definedName>
    <definedName name="__zz09" hidden="1">[20]Cover!$H$18:$H$27</definedName>
    <definedName name="__zz10" hidden="1">[20]Cover!$A$18:$A$27</definedName>
    <definedName name="_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1__123Graph_ACHART_1" hidden="1">'[21]Results from Nov 98'!$B$5:$B$9</definedName>
    <definedName name="_1__123Graph_CCHART_1" hidden="1">[20]Cover!$I$18:$I$27</definedName>
    <definedName name="_1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52"}</definedName>
    <definedName name="_1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52"}</definedName>
    <definedName name="_1__FDSAUDITLINK___1" localSheetId="2" hidden="1">{"fdsup://directions/FAT Viewer?action=UPDATE&amp;creator=factset&amp;DYN_ARGS=TRUE&amp;DOC_NAME=FAT:FQL_AUDITING_CLIENT_TEMPLATE.FAT&amp;display_string=Audit&amp;VAR:KEY=UTWLAFCXKX&amp;VAR:QUERY=UkdGX0VOVFJQUl9WQUwoQU5OLDQwNTYyLCwsLCwsTk9BVURJVCk=&amp;WINDOW=FIRST_POPUP&amp;HEIGHT=450&amp;WI","DTH=450&amp;START_MAXIMIZED=FALSE&amp;VAR:CALENDAR=US&amp;VAR:SYMBOL=SYK&amp;VAR:INDEX=0"}</definedName>
    <definedName name="_1__FDSAUDITLINK___1" hidden="1">{"fdsup://directions/FAT Viewer?action=UPDATE&amp;creator=factset&amp;DYN_ARGS=TRUE&amp;DOC_NAME=FAT:FQL_AUDITING_CLIENT_TEMPLATE.FAT&amp;display_string=Audit&amp;VAR:KEY=UTWLAFCXKX&amp;VAR:QUERY=UkdGX0VOVFJQUl9WQUwoQU5OLDQwNTYyLCwsLCwsTk9BVURJVCk=&amp;WINDOW=FIRST_POPUP&amp;HEIGHT=450&amp;WI","DTH=450&amp;START_MAXIMIZED=FALSE&amp;VAR:CALENDAR=US&amp;VAR:SYMBOL=SYK&amp;VAR:INDEX=0"}</definedName>
    <definedName name="_1__FDSAUDITLINK___2" localSheetId="2" hidden="1">{"fdsup://directions/FAT Viewer?action=UPDATE&amp;creator=factset&amp;DYN_ARGS=TRUE&amp;DOC_NAME=FAT:FQL_AUDITING_CLIENT_TEMPLATE.FAT&amp;display_string=Audit&amp;VAR:KEY=UTWLAFCXKX&amp;VAR:QUERY=UkdGX0VOVFJQUl9WQUwoQU5OLDQwNTYyLCwsLCwsTk9BVURJVCk=&amp;WINDOW=FIRST_POPUP&amp;HEIGHT=450&amp;WI","DTH=450&amp;START_MAXIMIZED=FALSE&amp;VAR:CALENDAR=US&amp;VAR:SYMBOL=SYK&amp;VAR:INDEX=0"}</definedName>
    <definedName name="_1__FDSAUDITLINK___2" hidden="1">{"fdsup://directions/FAT Viewer?action=UPDATE&amp;creator=factset&amp;DYN_ARGS=TRUE&amp;DOC_NAME=FAT:FQL_AUDITING_CLIENT_TEMPLATE.FAT&amp;display_string=Audit&amp;VAR:KEY=UTWLAFCXKX&amp;VAR:QUERY=UkdGX0VOVFJQUl9WQUwoQU5OLDQwNTYyLCwsLCwsTk9BVURJVCk=&amp;WINDOW=FIRST_POPUP&amp;HEIGHT=450&amp;WI","DTH=450&amp;START_MAXIMIZED=FALSE&amp;VAR:CALENDAR=US&amp;VAR:SYMBOL=SYK&amp;VAR:INDEX=0"}</definedName>
    <definedName name="_10__123Graph_ACHART_3" hidden="1">#REF!</definedName>
    <definedName name="_10__123Graph_ACHART_5" hidden="1">'[22]Steel Comp.'!$X$220:$X$231</definedName>
    <definedName name="_10__123Graph_BCHART_1" hidden="1">'[23]Annual CF'!$G$39:$U$39</definedName>
    <definedName name="_10__123Graph_BGRAFICO_2" hidden="1">#REF!</definedName>
    <definedName name="_10__FDSAUDITLINK__" localSheetId="2" hidden="1">{"fdsup://directions/FAT Viewer?action=UPDATE&amp;creator=factset&amp;DYN_ARGS=TRUE&amp;DOC_NAME=FAT:FQL_AUDITING_CLIENT_TEMPLATE.FAT&amp;display_string=Audit&amp;VAR:KEY=APGXERSBIT&amp;VAR:QUERY=RkZfREVCVF9MVChBTk4sMCk=&amp;WINDOW=FIRST_POPUP&amp;HEIGHT=450&amp;WIDTH=450&amp;START_MAXIMIZED=FALS","E&amp;VAR:CALENDAR=FIVEDAY&amp;VAR:SYMBOL=738048&amp;VAR:INDEX=0"}</definedName>
    <definedName name="_10__FDSAUDITLINK__" hidden="1">{"fdsup://directions/FAT Viewer?action=UPDATE&amp;creator=factset&amp;DYN_ARGS=TRUE&amp;DOC_NAME=FAT:FQL_AUDITING_CLIENT_TEMPLATE.FAT&amp;display_string=Audit&amp;VAR:KEY=APGXERSBIT&amp;VAR:QUERY=RkZfREVCVF9MVChBTk4sMCk=&amp;WINDOW=FIRST_POPUP&amp;HEIGHT=450&amp;WIDTH=450&amp;START_MAXIMIZED=FALS","E&amp;VAR:CALENDAR=FIVEDAY&amp;VAR:SYMBOL=738048&amp;VAR:INDEX=0"}</definedName>
    <definedName name="_10__FDSAUDITLINK___1" localSheetId="2" hidden="1">{"fdsup://directions/FAT Viewer?action=UPDATE&amp;creator=factset&amp;DYN_ARGS=TRUE&amp;DOC_NAME=FAT:FQL_AUDITING_CLIENT_TEMPLATE.FAT&amp;display_string=Audit&amp;VAR:KEY=CTSPMZOHEL&amp;VAR:QUERY=UkdGX0VOVFJQUl9WQUwoQU5OLDQwNTYyLCwsLCwsTk9BVURJVCk=&amp;WINDOW=FIRST_POPUP&amp;HEIGHT=450&amp;WI","DTH=450&amp;START_MAXIMIZED=FALSE&amp;VAR:CALENDAR=US&amp;VAR:SYMBOL=ENDP&amp;VAR:INDEX=0"}</definedName>
    <definedName name="_10__FDSAUDITLINK___1" hidden="1">{"fdsup://directions/FAT Viewer?action=UPDATE&amp;creator=factset&amp;DYN_ARGS=TRUE&amp;DOC_NAME=FAT:FQL_AUDITING_CLIENT_TEMPLATE.FAT&amp;display_string=Audit&amp;VAR:KEY=CTSPMZOHEL&amp;VAR:QUERY=UkdGX0VOVFJQUl9WQUwoQU5OLDQwNTYyLCwsLCwsTk9BVURJVCk=&amp;WINDOW=FIRST_POPUP&amp;HEIGHT=450&amp;WI","DTH=450&amp;START_MAXIMIZED=FALSE&amp;VAR:CALENDAR=US&amp;VAR:SYMBOL=ENDP&amp;VAR:INDEX=0"}</definedName>
    <definedName name="_10__FDSAUDITLINK___2" localSheetId="2" hidden="1">{"fdsup://directions/FAT Viewer?action=UPDATE&amp;creator=factset&amp;DYN_ARGS=TRUE&amp;DOC_NAME=FAT:FQL_AUDITING_CLIENT_TEMPLATE.FAT&amp;display_string=Audit&amp;VAR:KEY=CTSPMZOHEL&amp;VAR:QUERY=UkdGX0VOVFJQUl9WQUwoQU5OLDQwNTYyLCwsLCwsTk9BVURJVCk=&amp;WINDOW=FIRST_POPUP&amp;HEIGHT=450&amp;WI","DTH=450&amp;START_MAXIMIZED=FALSE&amp;VAR:CALENDAR=US&amp;VAR:SYMBOL=ENDP&amp;VAR:INDEX=0"}</definedName>
    <definedName name="_10__FDSAUDITLINK___2" hidden="1">{"fdsup://directions/FAT Viewer?action=UPDATE&amp;creator=factset&amp;DYN_ARGS=TRUE&amp;DOC_NAME=FAT:FQL_AUDITING_CLIENT_TEMPLATE.FAT&amp;display_string=Audit&amp;VAR:KEY=CTSPMZOHEL&amp;VAR:QUERY=UkdGX0VOVFJQUl9WQUwoQU5OLDQwNTYyLCwsLCwsTk9BVURJVCk=&amp;WINDOW=FIRST_POPUP&amp;HEIGHT=450&amp;WI","DTH=450&amp;START_MAXIMIZED=FALSE&amp;VAR:CALENDAR=US&amp;VAR:SYMBOL=ENDP&amp;VAR:INDEX=0"}</definedName>
    <definedName name="_100__FDSAUDITLINK__" localSheetId="2" hidden="1">{"fdsup://directions/FAT Viewer?action=UPDATE&amp;creator=factset&amp;DYN_ARGS=TRUE&amp;DOC_NAME=FAT:FQL_AUDITING_CLIENT_TEMPLATE.FAT&amp;display_string=Audit&amp;VAR:KEY=KBSZEVCDAX&amp;VAR:QUERY=RkZfRUJJVF9PUEVSKEFOTiwwKQ==&amp;WINDOW=FIRST_POPUP&amp;HEIGHT=450&amp;WIDTH=450&amp;START_MAXIMIZED=","FALSE&amp;VAR:CALENDAR=FIVEDAY&amp;VAR:SYMBOL=738048&amp;VAR:INDEX=0"}</definedName>
    <definedName name="_100__FDSAUDITLINK__" hidden="1">{"fdsup://directions/FAT Viewer?action=UPDATE&amp;creator=factset&amp;DYN_ARGS=TRUE&amp;DOC_NAME=FAT:FQL_AUDITING_CLIENT_TEMPLATE.FAT&amp;display_string=Audit&amp;VAR:KEY=KBSZEVCDAX&amp;VAR:QUERY=RkZfRUJJVF9PUEVSKEFOTiwwKQ==&amp;WINDOW=FIRST_POPUP&amp;HEIGHT=450&amp;WIDTH=450&amp;START_MAXIMIZED=","FALSE&amp;VAR:CALENDAR=FIVEDAY&amp;VAR:SYMBOL=738048&amp;VAR:INDEX=0"}</definedName>
    <definedName name="_10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446"}</definedName>
    <definedName name="_10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446"}</definedName>
    <definedName name="_10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445"}</definedName>
    <definedName name="_10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445"}</definedName>
    <definedName name="_10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444"}</definedName>
    <definedName name="_10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444"}</definedName>
    <definedName name="_10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443"}</definedName>
    <definedName name="_10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443"}</definedName>
    <definedName name="_10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442"}</definedName>
    <definedName name="_10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442"}</definedName>
    <definedName name="_10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441"}</definedName>
    <definedName name="_10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441"}</definedName>
    <definedName name="_10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440"}</definedName>
    <definedName name="_10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440"}</definedName>
    <definedName name="_10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439"}</definedName>
    <definedName name="_10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439"}</definedName>
    <definedName name="_10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438"}</definedName>
    <definedName name="_10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438"}</definedName>
    <definedName name="_10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437"}</definedName>
    <definedName name="_10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437"}</definedName>
    <definedName name="_101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101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10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436"}</definedName>
    <definedName name="_10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436"}</definedName>
    <definedName name="_10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435"}</definedName>
    <definedName name="_10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435"}</definedName>
    <definedName name="_10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434"}</definedName>
    <definedName name="_10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434"}</definedName>
    <definedName name="_10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433"}</definedName>
    <definedName name="_10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433"}</definedName>
    <definedName name="_10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432"}</definedName>
    <definedName name="_10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432"}</definedName>
    <definedName name="_10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431"}</definedName>
    <definedName name="_10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431"}</definedName>
    <definedName name="_10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430"}</definedName>
    <definedName name="_10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430"}</definedName>
    <definedName name="_10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429"}</definedName>
    <definedName name="_10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429"}</definedName>
    <definedName name="_10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428"}</definedName>
    <definedName name="_10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428"}</definedName>
    <definedName name="_10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427"}</definedName>
    <definedName name="_10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427"}</definedName>
    <definedName name="_102__FDSAUDITLINK__" localSheetId="2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102__FDSAUDITLINK__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10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426"}</definedName>
    <definedName name="_10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426"}</definedName>
    <definedName name="_10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425"}</definedName>
    <definedName name="_10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425"}</definedName>
    <definedName name="_10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424"}</definedName>
    <definedName name="_10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424"}</definedName>
    <definedName name="_10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423"}</definedName>
    <definedName name="_10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423"}</definedName>
    <definedName name="_10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422"}</definedName>
    <definedName name="_10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422"}</definedName>
    <definedName name="_10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421"}</definedName>
    <definedName name="_10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421"}</definedName>
    <definedName name="_10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420"}</definedName>
    <definedName name="_10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420"}</definedName>
    <definedName name="_10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419"}</definedName>
    <definedName name="_10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419"}</definedName>
    <definedName name="_10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418"}</definedName>
    <definedName name="_10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418"}</definedName>
    <definedName name="_10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417"}</definedName>
    <definedName name="_10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417"}</definedName>
    <definedName name="_103__FDSAUDITLINK__" localSheetId="2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103__FDSAUDITLINK__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10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416"}</definedName>
    <definedName name="_10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416"}</definedName>
    <definedName name="_10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415"}</definedName>
    <definedName name="_10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415"}</definedName>
    <definedName name="_10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414"}</definedName>
    <definedName name="_10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414"}</definedName>
    <definedName name="_10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413"}</definedName>
    <definedName name="_10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413"}</definedName>
    <definedName name="_10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412"}</definedName>
    <definedName name="_10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412"}</definedName>
    <definedName name="_10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411"}</definedName>
    <definedName name="_10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411"}</definedName>
    <definedName name="_10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410"}</definedName>
    <definedName name="_10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410"}</definedName>
    <definedName name="_10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409"}</definedName>
    <definedName name="_10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409"}</definedName>
    <definedName name="_10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408"}</definedName>
    <definedName name="_10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408"}</definedName>
    <definedName name="_10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407"}</definedName>
    <definedName name="_10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407"}</definedName>
    <definedName name="_104__FDSAUDITLINK__" localSheetId="2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104__FDSAUDITLINK__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10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406"}</definedName>
    <definedName name="_10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406"}</definedName>
    <definedName name="_10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405"}</definedName>
    <definedName name="_10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405"}</definedName>
    <definedName name="_10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404"}</definedName>
    <definedName name="_10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404"}</definedName>
    <definedName name="_10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403"}</definedName>
    <definedName name="_10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403"}</definedName>
    <definedName name="_10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402"}</definedName>
    <definedName name="_10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402"}</definedName>
    <definedName name="_10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401"}</definedName>
    <definedName name="_10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401"}</definedName>
    <definedName name="_10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400"}</definedName>
    <definedName name="_10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400"}</definedName>
    <definedName name="_10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399"}</definedName>
    <definedName name="_10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399"}</definedName>
    <definedName name="_10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398"}</definedName>
    <definedName name="_10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398"}</definedName>
    <definedName name="_10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397"}</definedName>
    <definedName name="_10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397"}</definedName>
    <definedName name="_105__FDSAUDITLINK__" localSheetId="2" hidden="1">{"fdsup://directions/FAT Viewer?action=UPDATE&amp;creator=factset&amp;DYN_ARGS=TRUE&amp;DOC_NAME=FAT:FQL_AUDITING_CLIENT_TEMPLATE.FAT&amp;display_string=Audit&amp;VAR:KEY=WNUBOBKTWR&amp;VAR:QUERY=RkZfRUJJVERBX09QRVIoQU5OLC0xQVkp&amp;WINDOW=FIRST_POPUP&amp;HEIGHT=450&amp;WIDTH=450&amp;START_MAXIMI","ZED=FALSE&amp;VAR:CALENDAR=FIVEDAY&amp;VAR:SYMBOL=738048&amp;VAR:INDEX=0"}</definedName>
    <definedName name="_105__FDSAUDITLINK__" hidden="1">{"fdsup://directions/FAT Viewer?action=UPDATE&amp;creator=factset&amp;DYN_ARGS=TRUE&amp;DOC_NAME=FAT:FQL_AUDITING_CLIENT_TEMPLATE.FAT&amp;display_string=Audit&amp;VAR:KEY=WNUBOBKTWR&amp;VAR:QUERY=RkZfRUJJVERBX09QRVIoQU5OLC0xQVkp&amp;WINDOW=FIRST_POPUP&amp;HEIGHT=450&amp;WIDTH=450&amp;START_MAXIMI","ZED=FALSE&amp;VAR:CALENDAR=FIVEDAY&amp;VAR:SYMBOL=738048&amp;VAR:INDEX=0"}</definedName>
    <definedName name="_10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396"}</definedName>
    <definedName name="_10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396"}</definedName>
    <definedName name="_10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395"}</definedName>
    <definedName name="_10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395"}</definedName>
    <definedName name="_10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394"}</definedName>
    <definedName name="_10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394"}</definedName>
    <definedName name="_10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393"}</definedName>
    <definedName name="_10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393"}</definedName>
    <definedName name="_10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392"}</definedName>
    <definedName name="_10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392"}</definedName>
    <definedName name="_10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391"}</definedName>
    <definedName name="_10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391"}</definedName>
    <definedName name="_10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390"}</definedName>
    <definedName name="_10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390"}</definedName>
    <definedName name="_10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389"}</definedName>
    <definedName name="_10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389"}</definedName>
    <definedName name="_10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388"}</definedName>
    <definedName name="_10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388"}</definedName>
    <definedName name="_10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387"}</definedName>
    <definedName name="_10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387"}</definedName>
    <definedName name="_106__FDSAUDITLINK__" localSheetId="2" hidden="1">{"fdsup://directions/FAT Viewer?action=UPDATE&amp;creator=factset&amp;DYN_ARGS=TRUE&amp;DOC_NAME=FAT:FQL_AUDITING_CLIENT_TEMPLATE.FAT&amp;display_string=Audit&amp;VAR:KEY=QNGZMBQBIN&amp;VAR:QUERY=RkZfRUJJVERBX09QRVIoQU5OLDAp&amp;WINDOW=FIRST_POPUP&amp;HEIGHT=450&amp;WIDTH=450&amp;START_MAXIMIZED=","FALSE&amp;VAR:CALENDAR=FIVEDAY&amp;VAR:SYMBOL=738048&amp;VAR:INDEX=0"}</definedName>
    <definedName name="_106__FDSAUDITLINK__" hidden="1">{"fdsup://directions/FAT Viewer?action=UPDATE&amp;creator=factset&amp;DYN_ARGS=TRUE&amp;DOC_NAME=FAT:FQL_AUDITING_CLIENT_TEMPLATE.FAT&amp;display_string=Audit&amp;VAR:KEY=QNGZMBQBIN&amp;VAR:QUERY=RkZfRUJJVERBX09QRVIoQU5OLDAp&amp;WINDOW=FIRST_POPUP&amp;HEIGHT=450&amp;WIDTH=450&amp;START_MAXIMIZED=","FALSE&amp;VAR:CALENDAR=FIVEDAY&amp;VAR:SYMBOL=738048&amp;VAR:INDEX=0"}</definedName>
    <definedName name="_10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386"}</definedName>
    <definedName name="_10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386"}</definedName>
    <definedName name="_10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385"}</definedName>
    <definedName name="_10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385"}</definedName>
    <definedName name="_10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384"}</definedName>
    <definedName name="_10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384"}</definedName>
    <definedName name="_10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383"}</definedName>
    <definedName name="_10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383"}</definedName>
    <definedName name="_10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382"}</definedName>
    <definedName name="_10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382"}</definedName>
    <definedName name="_10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381"}</definedName>
    <definedName name="_10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381"}</definedName>
    <definedName name="_10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380"}</definedName>
    <definedName name="_10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380"}</definedName>
    <definedName name="_10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379"}</definedName>
    <definedName name="_10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379"}</definedName>
    <definedName name="_10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378"}</definedName>
    <definedName name="_10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378"}</definedName>
    <definedName name="_10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377"}</definedName>
    <definedName name="_10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377"}</definedName>
    <definedName name="_107__FDSAUDITLINK__" localSheetId="2" hidden="1">{"fdsup://directions/FAT Viewer?action=UPDATE&amp;creator=factset&amp;DYN_ARGS=TRUE&amp;DOC_NAME=FAT:FQL_AUDITING_CLIENT_TEMPLATE.FAT&amp;display_string=Audit&amp;VAR:KEY=GLAFCBMPGX&amp;VAR:QUERY=RkZfRUJJVF9PUEVSKEFOTiwtMUFZKQ==&amp;WINDOW=FIRST_POPUP&amp;HEIGHT=450&amp;WIDTH=450&amp;START_MAXIMI","ZED=FALSE&amp;VAR:CALENDAR=FIVEDAY&amp;VAR:SYMBOL=738048&amp;VAR:INDEX=0"}</definedName>
    <definedName name="_107__FDSAUDITLINK__" hidden="1">{"fdsup://directions/FAT Viewer?action=UPDATE&amp;creator=factset&amp;DYN_ARGS=TRUE&amp;DOC_NAME=FAT:FQL_AUDITING_CLIENT_TEMPLATE.FAT&amp;display_string=Audit&amp;VAR:KEY=GLAFCBMPGX&amp;VAR:QUERY=RkZfRUJJVF9PUEVSKEFOTiwtMUFZKQ==&amp;WINDOW=FIRST_POPUP&amp;HEIGHT=450&amp;WIDTH=450&amp;START_MAXIMI","ZED=FALSE&amp;VAR:CALENDAR=FIVEDAY&amp;VAR:SYMBOL=738048&amp;VAR:INDEX=0"}</definedName>
    <definedName name="_10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376"}</definedName>
    <definedName name="_10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376"}</definedName>
    <definedName name="_10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375"}</definedName>
    <definedName name="_10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375"}</definedName>
    <definedName name="_10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374"}</definedName>
    <definedName name="_10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374"}</definedName>
    <definedName name="_10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373"}</definedName>
    <definedName name="_10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373"}</definedName>
    <definedName name="_10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372"}</definedName>
    <definedName name="_10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372"}</definedName>
    <definedName name="_10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371"}</definedName>
    <definedName name="_10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371"}</definedName>
    <definedName name="_10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370"}</definedName>
    <definedName name="_10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370"}</definedName>
    <definedName name="_10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369"}</definedName>
    <definedName name="_10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369"}</definedName>
    <definedName name="_10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368"}</definedName>
    <definedName name="_10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368"}</definedName>
    <definedName name="_10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367"}</definedName>
    <definedName name="_10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367"}</definedName>
    <definedName name="_108__FDSAUDITLINK__" localSheetId="2" hidden="1">{"fdsup://directions/FAT Viewer?action=UPDATE&amp;creator=factset&amp;DYN_ARGS=TRUE&amp;DOC_NAME=FAT:FQL_AUDITING_CLIENT_TEMPLATE.FAT&amp;display_string=Audit&amp;VAR:KEY=KBSZEVCDAX&amp;VAR:QUERY=RkZfRUJJVF9PUEVSKEFOTiwwKQ==&amp;WINDOW=FIRST_POPUP&amp;HEIGHT=450&amp;WIDTH=450&amp;START_MAXIMIZED=","FALSE&amp;VAR:CALENDAR=FIVEDAY&amp;VAR:SYMBOL=738048&amp;VAR:INDEX=0"}</definedName>
    <definedName name="_108__FDSAUDITLINK__" hidden="1">{"fdsup://directions/FAT Viewer?action=UPDATE&amp;creator=factset&amp;DYN_ARGS=TRUE&amp;DOC_NAME=FAT:FQL_AUDITING_CLIENT_TEMPLATE.FAT&amp;display_string=Audit&amp;VAR:KEY=KBSZEVCDAX&amp;VAR:QUERY=RkZfRUJJVF9PUEVSKEFOTiwwKQ==&amp;WINDOW=FIRST_POPUP&amp;HEIGHT=450&amp;WIDTH=450&amp;START_MAXIMIZED=","FALSE&amp;VAR:CALENDAR=FIVEDAY&amp;VAR:SYMBOL=738048&amp;VAR:INDEX=0"}</definedName>
    <definedName name="_10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366"}</definedName>
    <definedName name="_10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366"}</definedName>
    <definedName name="_10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365"}</definedName>
    <definedName name="_10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365"}</definedName>
    <definedName name="_10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364"}</definedName>
    <definedName name="_10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364"}</definedName>
    <definedName name="_10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363"}</definedName>
    <definedName name="_10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363"}</definedName>
    <definedName name="_10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362"}</definedName>
    <definedName name="_10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362"}</definedName>
    <definedName name="_10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361"}</definedName>
    <definedName name="_10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361"}</definedName>
    <definedName name="_10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360"}</definedName>
    <definedName name="_10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360"}</definedName>
    <definedName name="_10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359"}</definedName>
    <definedName name="_10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359"}</definedName>
    <definedName name="_10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358"}</definedName>
    <definedName name="_10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358"}</definedName>
    <definedName name="_10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357"}</definedName>
    <definedName name="_10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357"}</definedName>
    <definedName name="_109__FDSAUDITLINK__" localSheetId="2" hidden="1">{"fdsup://directions/FAT Viewer?action=UPDATE&amp;creator=factset&amp;DYN_ARGS=TRUE&amp;DOC_NAME=FAT:FQL_AUDITING_CLIENT_TEMPLATE.FAT&amp;display_string=Audit&amp;VAR:KEY=SFWFIPKPUB&amp;VAR:QUERY=RkZfTkVUX0lOQyhBTk4sLTFBWSk=&amp;WINDOW=FIRST_POPUP&amp;HEIGHT=450&amp;WIDTH=450&amp;START_MAXIMIZED=","FALSE&amp;VAR:CALENDAR=FIVEDAY&amp;VAR:SYMBOL=738048&amp;VAR:INDEX=0"}</definedName>
    <definedName name="_109__FDSAUDITLINK__" hidden="1">{"fdsup://directions/FAT Viewer?action=UPDATE&amp;creator=factset&amp;DYN_ARGS=TRUE&amp;DOC_NAME=FAT:FQL_AUDITING_CLIENT_TEMPLATE.FAT&amp;display_string=Audit&amp;VAR:KEY=SFWFIPKPUB&amp;VAR:QUERY=RkZfTkVUX0lOQyhBTk4sLTFBWSk=&amp;WINDOW=FIRST_POPUP&amp;HEIGHT=450&amp;WIDTH=450&amp;START_MAXIMIZED=","FALSE&amp;VAR:CALENDAR=FIVEDAY&amp;VAR:SYMBOL=738048&amp;VAR:INDEX=0"}</definedName>
    <definedName name="_10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356"}</definedName>
    <definedName name="_10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356"}</definedName>
    <definedName name="_10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355"}</definedName>
    <definedName name="_10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355"}</definedName>
    <definedName name="_10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354"}</definedName>
    <definedName name="_10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354"}</definedName>
    <definedName name="_10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353"}</definedName>
    <definedName name="_10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353"}</definedName>
    <definedName name="_10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352"}</definedName>
    <definedName name="_10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352"}</definedName>
    <definedName name="_10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351"}</definedName>
    <definedName name="_10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351"}</definedName>
    <definedName name="_10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350"}</definedName>
    <definedName name="_10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350"}</definedName>
    <definedName name="_10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349"}</definedName>
    <definedName name="_10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349"}</definedName>
    <definedName name="_10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348"}</definedName>
    <definedName name="_10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348"}</definedName>
    <definedName name="_10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347"}</definedName>
    <definedName name="_10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347"}</definedName>
    <definedName name="_11__123Graph_ACHART_5" hidden="1">'[24]Steel Comp.'!$X$220:$X$231</definedName>
    <definedName name="_11__123Graph_ACHART_6" hidden="1">'[22]Steel Comp.'!$Z$220:$Z$231</definedName>
    <definedName name="_11__123Graph_BCHART_3" hidden="1">'[23]Annual CF'!$H$23:$U$23</definedName>
    <definedName name="_11__FDSAUDITLINK__" localSheetId="2" hidden="1">{"fdsup://directions/FAT Viewer?action=UPDATE&amp;creator=factset&amp;DYN_ARGS=TRUE&amp;DOC_NAME=FAT:FQL_AUDITING_CLIENT_TEMPLATE.FAT&amp;display_string=Audit&amp;VAR:KEY=KLYVOJYFQB&amp;VAR:QUERY=RkZfREVCVF9MVChTRU1JLDAp&amp;WINDOW=FIRST_POPUP&amp;HEIGHT=450&amp;WIDTH=450&amp;START_MAXIMIZED=FALS","E&amp;VAR:CALENDAR=FIVEDAY&amp;VAR:SYMBOL=738048&amp;VAR:INDEX=0"}</definedName>
    <definedName name="_11__FDSAUDITLINK__" hidden="1">{"fdsup://directions/FAT Viewer?action=UPDATE&amp;creator=factset&amp;DYN_ARGS=TRUE&amp;DOC_NAME=FAT:FQL_AUDITING_CLIENT_TEMPLATE.FAT&amp;display_string=Audit&amp;VAR:KEY=KLYVOJYFQB&amp;VAR:QUERY=RkZfREVCVF9MVChTRU1JLDAp&amp;WINDOW=FIRST_POPUP&amp;HEIGHT=450&amp;WIDTH=450&amp;START_MAXIMIZED=FALS","E&amp;VAR:CALENDAR=FIVEDAY&amp;VAR:SYMBOL=738048&amp;VAR:INDEX=0"}</definedName>
    <definedName name="_11__FDSAUDITLINK___1" localSheetId="2" hidden="1">{"fdsup://IBCentral/FAT Viewer?action=UPDATE&amp;creator=factset&amp;DOC_NAME=fat:reuters_qtrly_source_window.fat&amp;display_string=Audit&amp;DYN_ARGS=TRUE&amp;VAR:ID1=46120310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__FDSAUDITLINK___1" hidden="1">{"fdsup://IBCentral/FAT Viewer?action=UPDATE&amp;creator=factset&amp;DOC_NAME=fat:reuters_qtrly_source_window.fat&amp;display_string=Audit&amp;DYN_ARGS=TRUE&amp;VAR:ID1=46120310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__FDSAUDITLINK___2" localSheetId="2" hidden="1">{"fdsup://IBCentral/FAT Viewer?action=UPDATE&amp;creator=factset&amp;DOC_NAME=fat:reuters_qtrly_source_window.fat&amp;display_string=Audit&amp;DYN_ARGS=TRUE&amp;VAR:ID1=46120310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__FDSAUDITLINK___2" hidden="1">{"fdsup://IBCentral/FAT Viewer?action=UPDATE&amp;creator=factset&amp;DOC_NAME=fat:reuters_qtrly_source_window.fat&amp;display_string=Audit&amp;DYN_ARGS=TRUE&amp;VAR:ID1=46120310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__FDSAUDITLINK__" localSheetId="2" hidden="1">{"fdsup://directions/FAT Viewer?action=UPDATE&amp;creator=factset&amp;DYN_ARGS=TRUE&amp;DOC_NAME=FAT:FQL_AUDITING_CLIENT_TEMPLATE.FAT&amp;display_string=Audit&amp;VAR:KEY=OXMRGDEXAN&amp;VAR:QUERY=RkZfTkVUX0lOQyhBTk4sMCk=&amp;WINDOW=FIRST_POPUP&amp;HEIGHT=450&amp;WIDTH=450&amp;START_MAXIMIZED=FALS","E&amp;VAR:CALENDAR=FIVEDAY&amp;VAR:SYMBOL=738048&amp;VAR:INDEX=0"}</definedName>
    <definedName name="_110__FDSAUDITLINK__" hidden="1">{"fdsup://directions/FAT Viewer?action=UPDATE&amp;creator=factset&amp;DYN_ARGS=TRUE&amp;DOC_NAME=FAT:FQL_AUDITING_CLIENT_TEMPLATE.FAT&amp;display_string=Audit&amp;VAR:KEY=OXMRGDEXAN&amp;VAR:QUERY=RkZfTkVUX0lOQyhBTk4sMCk=&amp;WINDOW=FIRST_POPUP&amp;HEIGHT=450&amp;WIDTH=450&amp;START_MAXIMIZED=FALS","E&amp;VAR:CALENDAR=FIVEDAY&amp;VAR:SYMBOL=738048&amp;VAR:INDEX=0"}</definedName>
    <definedName name="_11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346"}</definedName>
    <definedName name="_11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346"}</definedName>
    <definedName name="_11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345"}</definedName>
    <definedName name="_11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345"}</definedName>
    <definedName name="_11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344"}</definedName>
    <definedName name="_11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344"}</definedName>
    <definedName name="_11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343"}</definedName>
    <definedName name="_11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343"}</definedName>
    <definedName name="_11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342"}</definedName>
    <definedName name="_11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342"}</definedName>
    <definedName name="_11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341"}</definedName>
    <definedName name="_11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341"}</definedName>
    <definedName name="_11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340"}</definedName>
    <definedName name="_11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340"}</definedName>
    <definedName name="_11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339"}</definedName>
    <definedName name="_11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339"}</definedName>
    <definedName name="_11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338"}</definedName>
    <definedName name="_11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338"}</definedName>
    <definedName name="_11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337"}</definedName>
    <definedName name="_11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337"}</definedName>
    <definedName name="_111__FDSAUDITLINK__" localSheetId="2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1282"}</definedName>
    <definedName name="_111__FDSAUDITLINK__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1282"}</definedName>
    <definedName name="_11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336"}</definedName>
    <definedName name="_11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336"}</definedName>
    <definedName name="_11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335"}</definedName>
    <definedName name="_11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335"}</definedName>
    <definedName name="_11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334"}</definedName>
    <definedName name="_11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334"}</definedName>
    <definedName name="_11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333"}</definedName>
    <definedName name="_11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333"}</definedName>
    <definedName name="_11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332"}</definedName>
    <definedName name="_11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332"}</definedName>
    <definedName name="_11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331"}</definedName>
    <definedName name="_11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331"}</definedName>
    <definedName name="_11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330"}</definedName>
    <definedName name="_11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330"}</definedName>
    <definedName name="_11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329"}</definedName>
    <definedName name="_11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329"}</definedName>
    <definedName name="_11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328"}</definedName>
    <definedName name="_11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328"}</definedName>
    <definedName name="_11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327"}</definedName>
    <definedName name="_11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327"}</definedName>
    <definedName name="_112__FDSAUDITLINK__" localSheetId="2" hidden="1">{"fdsup://IBCentral/FAT Viewer?action=UPDATE&amp;creator=factset&amp;DOC_NAME=fat:reuters_annual_source_window.fat&amp;display_string=Audit&amp;DYN_ARGS=TRUE&amp;VAR:ID1=82481R10&amp;VAR:RCODE=FSALE&amp;VAR:SDATE=20081299&amp;VAR:FREQ=FISCAL_YEARLY&amp;VAR:RELITEM=NOAUDIT&amp;VAR:CURRENCY=&amp;VAR:CU","RRSOURCE=EXSHARE&amp;VAR:NATFREQ=ANNUAL&amp;VAR:RFIELD=FINALIZED&amp;VAR:DB_TYPE=&amp;VAR:UNITS=M&amp;window=popup&amp;width=450&amp;height=300&amp;START_MAXIMIZED=FALSE"}</definedName>
    <definedName name="_112__FDSAUDITLINK__" hidden="1">{"fdsup://IBCentral/FAT Viewer?action=UPDATE&amp;creator=factset&amp;DOC_NAME=fat:reuters_annual_source_window.fat&amp;display_string=Audit&amp;DYN_ARGS=TRUE&amp;VAR:ID1=82481R10&amp;VAR:RCODE=FSALE&amp;VAR:SDATE=20081299&amp;VAR:FREQ=FISCAL_YEARLY&amp;VAR:RELITEM=NOAUDIT&amp;VAR:CURRENCY=&amp;VAR:CU","RRSOURCE=EXSHARE&amp;VAR:NATFREQ=ANNUAL&amp;VAR:RFIELD=FINALIZED&amp;VAR:DB_TYPE=&amp;VAR:UNITS=M&amp;window=popup&amp;width=450&amp;height=300&amp;START_MAXIMIZED=FALSE"}</definedName>
    <definedName name="_11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326"}</definedName>
    <definedName name="_11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326"}</definedName>
    <definedName name="_11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325"}</definedName>
    <definedName name="_11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325"}</definedName>
    <definedName name="_11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324"}</definedName>
    <definedName name="_11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324"}</definedName>
    <definedName name="_11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323"}</definedName>
    <definedName name="_11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323"}</definedName>
    <definedName name="_11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322"}</definedName>
    <definedName name="_11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322"}</definedName>
    <definedName name="_11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321"}</definedName>
    <definedName name="_11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321"}</definedName>
    <definedName name="_11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320"}</definedName>
    <definedName name="_11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320"}</definedName>
    <definedName name="_11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319"}</definedName>
    <definedName name="_11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319"}</definedName>
    <definedName name="_11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318"}</definedName>
    <definedName name="_11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318"}</definedName>
    <definedName name="_11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317"}</definedName>
    <definedName name="_11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317"}</definedName>
    <definedName name="_113__FDSAUDITLINK__" localSheetId="2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3__FDSAUDITLINK__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316"}</definedName>
    <definedName name="_11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316"}</definedName>
    <definedName name="_11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315"}</definedName>
    <definedName name="_11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315"}</definedName>
    <definedName name="_11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314"}</definedName>
    <definedName name="_11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314"}</definedName>
    <definedName name="_11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313"}</definedName>
    <definedName name="_11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313"}</definedName>
    <definedName name="_11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312"}</definedName>
    <definedName name="_11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312"}</definedName>
    <definedName name="_11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311"}</definedName>
    <definedName name="_11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311"}</definedName>
    <definedName name="_11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310"}</definedName>
    <definedName name="_11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310"}</definedName>
    <definedName name="_11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309"}</definedName>
    <definedName name="_11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309"}</definedName>
    <definedName name="_11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308"}</definedName>
    <definedName name="_11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308"}</definedName>
    <definedName name="_11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307"}</definedName>
    <definedName name="_11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307"}</definedName>
    <definedName name="_114__FDSAUDITLINK__" localSheetId="2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4__FDSAUDITLINK__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306"}</definedName>
    <definedName name="_11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306"}</definedName>
    <definedName name="_11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305"}</definedName>
    <definedName name="_11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305"}</definedName>
    <definedName name="_11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304"}</definedName>
    <definedName name="_11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304"}</definedName>
    <definedName name="_11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303"}</definedName>
    <definedName name="_11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303"}</definedName>
    <definedName name="_11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302"}</definedName>
    <definedName name="_11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302"}</definedName>
    <definedName name="_11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301"}</definedName>
    <definedName name="_11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301"}</definedName>
    <definedName name="_11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300"}</definedName>
    <definedName name="_11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300"}</definedName>
    <definedName name="_11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299"}</definedName>
    <definedName name="_11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299"}</definedName>
    <definedName name="_11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298"}</definedName>
    <definedName name="_11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298"}</definedName>
    <definedName name="_11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297"}</definedName>
    <definedName name="_11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297"}</definedName>
    <definedName name="_115__FDSAUDITLINK__" localSheetId="2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5__FDSAUDITLINK__" hidden="1">{"fdsup://directions/FAT Viewer?action=UPDATE&amp;creator=factset&amp;DYN_ARGS=TRUE&amp;DOC_NAME=FAT:FQL_AUDITING_CLIENT_TEMPLATE.FAT&amp;display_string=Audit&amp;VAR:KEY=SBKDSBEVIF&amp;VAR:QUERY=RkZfU0FMRVMoQ0FMLDQwOTA4LC0xQVkp&amp;WINDOW=FIRST_POPUP&amp;HEIGHT=450&amp;WIDTH=450&amp;START_MAXIMI","ZED=FALSE&amp;VAR:CALENDAR=FIVEDAY&amp;VAR:SYMBOL=330401&amp;VAR:INDEX=0"}</definedName>
    <definedName name="_11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296"}</definedName>
    <definedName name="_11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296"}</definedName>
    <definedName name="_11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295"}</definedName>
    <definedName name="_11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295"}</definedName>
    <definedName name="_11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294"}</definedName>
    <definedName name="_11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294"}</definedName>
    <definedName name="_11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293"}</definedName>
    <definedName name="_11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293"}</definedName>
    <definedName name="_11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292"}</definedName>
    <definedName name="_11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292"}</definedName>
    <definedName name="_11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291"}</definedName>
    <definedName name="_11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291"}</definedName>
    <definedName name="_11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290"}</definedName>
    <definedName name="_11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290"}</definedName>
    <definedName name="_11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289"}</definedName>
    <definedName name="_11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289"}</definedName>
    <definedName name="_11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288"}</definedName>
    <definedName name="_11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288"}</definedName>
    <definedName name="_11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287"}</definedName>
    <definedName name="_11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287"}</definedName>
    <definedName name="_116__FDSAUDITLINK__" localSheetId="2" hidden="1">{"fdsup://directions/FAT Viewer?action=UPDATE&amp;creator=factset&amp;DYN_ARGS=TRUE&amp;DOC_NAME=FAT:FQL_AUDITING_CLIENT_TEMPLATE.FAT&amp;display_string=Audit&amp;VAR:KEY=YXCPSJQHED&amp;VAR:QUERY=RkZfU0FMRVMoQ0FMLDAsLTFBWSwsNDA5MDgp&amp;WINDOW=FIRST_POPUP&amp;HEIGHT=450&amp;WIDTH=450&amp;START_MA","XIMIZED=FALSE&amp;VAR:CALENDAR=FIVEDAY&amp;VAR:SYMBOL=330401&amp;VAR:INDEX=0"}</definedName>
    <definedName name="_116__FDSAUDITLINK__" hidden="1">{"fdsup://directions/FAT Viewer?action=UPDATE&amp;creator=factset&amp;DYN_ARGS=TRUE&amp;DOC_NAME=FAT:FQL_AUDITING_CLIENT_TEMPLATE.FAT&amp;display_string=Audit&amp;VAR:KEY=YXCPSJQHED&amp;VAR:QUERY=RkZfU0FMRVMoQ0FMLDAsLTFBWSwsNDA5MDgp&amp;WINDOW=FIRST_POPUP&amp;HEIGHT=450&amp;WIDTH=450&amp;START_MA","XIMIZED=FALSE&amp;VAR:CALENDAR=FIVEDAY&amp;VAR:SYMBOL=330401&amp;VAR:INDEX=0"}</definedName>
    <definedName name="_11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286"}</definedName>
    <definedName name="_11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286"}</definedName>
    <definedName name="_11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285"}</definedName>
    <definedName name="_11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285"}</definedName>
    <definedName name="_11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284"}</definedName>
    <definedName name="_11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284"}</definedName>
    <definedName name="_11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283"}</definedName>
    <definedName name="_11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283"}</definedName>
    <definedName name="_11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282"}</definedName>
    <definedName name="_11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282"}</definedName>
    <definedName name="_11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281"}</definedName>
    <definedName name="_11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281"}</definedName>
    <definedName name="_11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280"}</definedName>
    <definedName name="_11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280"}</definedName>
    <definedName name="_11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279"}</definedName>
    <definedName name="_11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279"}</definedName>
    <definedName name="_11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278"}</definedName>
    <definedName name="_11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278"}</definedName>
    <definedName name="_11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277"}</definedName>
    <definedName name="_11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277"}</definedName>
    <definedName name="_117__FDSAUDITLINK__" localSheetId="2" hidden="1">{"fdsup://Directions/FactSet Auditing Viewer?action=AUDIT_VALUE&amp;DB=129&amp;ID1=330401&amp;VALUEID=01001&amp;SDATE=2010&amp;PERIODTYPE=ANN_STD&amp;SCFT=3&amp;window=popup_no_bar&amp;width=385&amp;height=120&amp;START_MAXIMIZED=FALSE&amp;creator=factset&amp;display_string=Audit"}</definedName>
    <definedName name="_117__FDSAUDITLINK__" hidden="1">{"fdsup://Directions/FactSet Auditing Viewer?action=AUDIT_VALUE&amp;DB=129&amp;ID1=330401&amp;VALUEID=01001&amp;SDATE=2010&amp;PERIODTYPE=ANN_STD&amp;SCFT=3&amp;window=popup_no_bar&amp;width=385&amp;height=120&amp;START_MAXIMIZED=FALSE&amp;creator=factset&amp;display_string=Audit"}</definedName>
    <definedName name="_11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276"}</definedName>
    <definedName name="_11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276"}</definedName>
    <definedName name="_11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275"}</definedName>
    <definedName name="_11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275"}</definedName>
    <definedName name="_11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274"}</definedName>
    <definedName name="_11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274"}</definedName>
    <definedName name="_11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273"}</definedName>
    <definedName name="_11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273"}</definedName>
    <definedName name="_11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272"}</definedName>
    <definedName name="_11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272"}</definedName>
    <definedName name="_11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271"}</definedName>
    <definedName name="_11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271"}</definedName>
    <definedName name="_11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270"}</definedName>
    <definedName name="_11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270"}</definedName>
    <definedName name="_11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269"}</definedName>
    <definedName name="_11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269"}</definedName>
    <definedName name="_11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268"}</definedName>
    <definedName name="_11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268"}</definedName>
    <definedName name="_11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267"}</definedName>
    <definedName name="_11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267"}</definedName>
    <definedName name="_118__FDSAUDITLINK__" localSheetId="2" hidden="1">{"fdsup://directions/FAT Viewer?action=UPDATE&amp;creator=factset&amp;DYN_ARGS=TRUE&amp;DOC_NAME=FAT:FQL_AUDITING_CLIENT_TEMPLATE.FAT&amp;display_string=Audit&amp;VAR:KEY=WXEXYNYXOV&amp;VAR:QUERY=RkZfU0FMRVMoQ0FMLC0xQVksNDA5MDgp&amp;WINDOW=FIRST_POPUP&amp;HEIGHT=450&amp;WIDTH=450&amp;START_MAXIMI","ZED=FALSE&amp;VAR:CALENDAR=FIVEDAY&amp;VAR:SYMBOL=330401&amp;VAR:INDEX=0"}</definedName>
    <definedName name="_118__FDSAUDITLINK__" hidden="1">{"fdsup://directions/FAT Viewer?action=UPDATE&amp;creator=factset&amp;DYN_ARGS=TRUE&amp;DOC_NAME=FAT:FQL_AUDITING_CLIENT_TEMPLATE.FAT&amp;display_string=Audit&amp;VAR:KEY=WXEXYNYXOV&amp;VAR:QUERY=RkZfU0FMRVMoQ0FMLC0xQVksNDA5MDgp&amp;WINDOW=FIRST_POPUP&amp;HEIGHT=450&amp;WIDTH=450&amp;START_MAXIMI","ZED=FALSE&amp;VAR:CALENDAR=FIVEDAY&amp;VAR:SYMBOL=330401&amp;VAR:INDEX=0"}</definedName>
    <definedName name="_11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266"}</definedName>
    <definedName name="_11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266"}</definedName>
    <definedName name="_11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265"}</definedName>
    <definedName name="_11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265"}</definedName>
    <definedName name="_11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264"}</definedName>
    <definedName name="_11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264"}</definedName>
    <definedName name="_11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263"}</definedName>
    <definedName name="_11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263"}</definedName>
    <definedName name="_11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262"}</definedName>
    <definedName name="_11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262"}</definedName>
    <definedName name="_11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261"}</definedName>
    <definedName name="_11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261"}</definedName>
    <definedName name="_11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260"}</definedName>
    <definedName name="_11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260"}</definedName>
    <definedName name="_11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259"}</definedName>
    <definedName name="_11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259"}</definedName>
    <definedName name="_11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258"}</definedName>
    <definedName name="_11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258"}</definedName>
    <definedName name="_11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257"}</definedName>
    <definedName name="_11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257"}</definedName>
    <definedName name="_119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22"}</definedName>
    <definedName name="_119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22"}</definedName>
    <definedName name="_11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256"}</definedName>
    <definedName name="_11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256"}</definedName>
    <definedName name="_11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255"}</definedName>
    <definedName name="_11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255"}</definedName>
    <definedName name="_11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254"}</definedName>
    <definedName name="_11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254"}</definedName>
    <definedName name="_11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253"}</definedName>
    <definedName name="_11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253"}</definedName>
    <definedName name="_11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252"}</definedName>
    <definedName name="_11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252"}</definedName>
    <definedName name="_11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251"}</definedName>
    <definedName name="_11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251"}</definedName>
    <definedName name="_11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250"}</definedName>
    <definedName name="_11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250"}</definedName>
    <definedName name="_11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249"}</definedName>
    <definedName name="_11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249"}</definedName>
    <definedName name="_11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248"}</definedName>
    <definedName name="_11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248"}</definedName>
    <definedName name="_11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247"}</definedName>
    <definedName name="_11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247"}</definedName>
    <definedName name="_12__123Graph_ACHART_6" hidden="1">'[24]Steel Comp.'!$Z$220:$Z$231</definedName>
    <definedName name="_12__123Graph_BCHART_1" hidden="1">'[22]Steel Comp.'!$Y$8:$Y$17</definedName>
    <definedName name="_12__123Graph_BCHART_4" hidden="1">'[23]Lease Flows'!$G$33:$AH$33</definedName>
    <definedName name="_12__123Graph_CGRAFICO_1" hidden="1">[25]SEG.TECN!#REF!</definedName>
    <definedName name="_12__FDSAUDITLINK__" localSheetId="2" hidden="1">{"fdsup://directions/FAT Viewer?action=UPDATE&amp;creator=factset&amp;DYN_ARGS=TRUE&amp;DOC_NAME=FAT:FQL_AUDITING_CLIENT_TEMPLATE.FAT&amp;display_string=Audit&amp;VAR:KEY=GXCDKPYRMV&amp;VAR:QUERY=RkZfREVCVF9MVChTRU1JLDAp&amp;WINDOW=FIRST_POPUP&amp;HEIGHT=450&amp;WIDTH=450&amp;START_MAXIMIZED=FALS","E&amp;VAR:CALENDAR=FIVEDAY&amp;VAR:SYMBOL=738048&amp;VAR:INDEX=0"}</definedName>
    <definedName name="_12__FDSAUDITLINK__" hidden="1">{"fdsup://directions/FAT Viewer?action=UPDATE&amp;creator=factset&amp;DYN_ARGS=TRUE&amp;DOC_NAME=FAT:FQL_AUDITING_CLIENT_TEMPLATE.FAT&amp;display_string=Audit&amp;VAR:KEY=GXCDKPYRMV&amp;VAR:QUERY=RkZfREVCVF9MVChTRU1JLDAp&amp;WINDOW=FIRST_POPUP&amp;HEIGHT=450&amp;WIDTH=450&amp;START_MAXIMIZED=FALS","E&amp;VAR:CALENDAR=FIVEDAY&amp;VAR:SYMBOL=738048&amp;VAR:INDEX=0"}</definedName>
    <definedName name="_12__FDSAUDITLINK___1" localSheetId="2" hidden="1">{"fdsup://IBCentral/FAT Viewer?action=UPDATE&amp;creator=factset&amp;DOC_NAME=fat:reuters_qtrly_source_window.fat&amp;display_string=Audit&amp;DYN_ARGS=TRUE&amp;VAR:ID1=46120310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__FDSAUDITLINK___1" hidden="1">{"fdsup://IBCentral/FAT Viewer?action=UPDATE&amp;creator=factset&amp;DOC_NAME=fat:reuters_qtrly_source_window.fat&amp;display_string=Audit&amp;DYN_ARGS=TRUE&amp;VAR:ID1=46120310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__FDSAUDITLINK___2" localSheetId="2" hidden="1">{"fdsup://IBCentral/FAT Viewer?action=UPDATE&amp;creator=factset&amp;DOC_NAME=fat:reuters_qtrly_source_window.fat&amp;display_string=Audit&amp;DYN_ARGS=TRUE&amp;VAR:ID1=46120310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__FDSAUDITLINK___2" hidden="1">{"fdsup://IBCentral/FAT Viewer?action=UPDATE&amp;creator=factset&amp;DOC_NAME=fat:reuters_qtrly_source_window.fat&amp;display_string=Audit&amp;DYN_ARGS=TRUE&amp;VAR:ID1=46120310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21"}</definedName>
    <definedName name="_120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21"}</definedName>
    <definedName name="_12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246"}</definedName>
    <definedName name="_12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246"}</definedName>
    <definedName name="_12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245"}</definedName>
    <definedName name="_12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245"}</definedName>
    <definedName name="_12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244"}</definedName>
    <definedName name="_12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244"}</definedName>
    <definedName name="_12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243"}</definedName>
    <definedName name="_12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243"}</definedName>
    <definedName name="_12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242"}</definedName>
    <definedName name="_12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242"}</definedName>
    <definedName name="_12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241"}</definedName>
    <definedName name="_12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241"}</definedName>
    <definedName name="_12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240"}</definedName>
    <definedName name="_12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240"}</definedName>
    <definedName name="_12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239"}</definedName>
    <definedName name="_12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239"}</definedName>
    <definedName name="_12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238"}</definedName>
    <definedName name="_12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238"}</definedName>
    <definedName name="_12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237"}</definedName>
    <definedName name="_12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237"}</definedName>
    <definedName name="_121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20"}</definedName>
    <definedName name="_121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20"}</definedName>
    <definedName name="_12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236"}</definedName>
    <definedName name="_12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236"}</definedName>
    <definedName name="_12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235"}</definedName>
    <definedName name="_12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235"}</definedName>
    <definedName name="_12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234"}</definedName>
    <definedName name="_12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234"}</definedName>
    <definedName name="_12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233"}</definedName>
    <definedName name="_12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233"}</definedName>
    <definedName name="_12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232"}</definedName>
    <definedName name="_12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232"}</definedName>
    <definedName name="_12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231"}</definedName>
    <definedName name="_12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231"}</definedName>
    <definedName name="_12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230"}</definedName>
    <definedName name="_12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230"}</definedName>
    <definedName name="_12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229"}</definedName>
    <definedName name="_12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229"}</definedName>
    <definedName name="_12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228"}</definedName>
    <definedName name="_12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228"}</definedName>
    <definedName name="_12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227"}</definedName>
    <definedName name="_12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227"}</definedName>
    <definedName name="_122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19"}</definedName>
    <definedName name="_122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19"}</definedName>
    <definedName name="_12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226"}</definedName>
    <definedName name="_12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226"}</definedName>
    <definedName name="_12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225"}</definedName>
    <definedName name="_12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225"}</definedName>
    <definedName name="_12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224"}</definedName>
    <definedName name="_12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224"}</definedName>
    <definedName name="_12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223"}</definedName>
    <definedName name="_12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223"}</definedName>
    <definedName name="_12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222"}</definedName>
    <definedName name="_12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222"}</definedName>
    <definedName name="_12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221"}</definedName>
    <definedName name="_12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221"}</definedName>
    <definedName name="_12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220"}</definedName>
    <definedName name="_12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220"}</definedName>
    <definedName name="_12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219"}</definedName>
    <definedName name="_12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219"}</definedName>
    <definedName name="_12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218"}</definedName>
    <definedName name="_12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218"}</definedName>
    <definedName name="_12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217"}</definedName>
    <definedName name="_12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217"}</definedName>
    <definedName name="_123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18"}</definedName>
    <definedName name="_123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18"}</definedName>
    <definedName name="_12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216"}</definedName>
    <definedName name="_12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216"}</definedName>
    <definedName name="_12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215"}</definedName>
    <definedName name="_12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215"}</definedName>
    <definedName name="_12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214"}</definedName>
    <definedName name="_12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214"}</definedName>
    <definedName name="_12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213"}</definedName>
    <definedName name="_12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213"}</definedName>
    <definedName name="_12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212"}</definedName>
    <definedName name="_12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212"}</definedName>
    <definedName name="_12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211"}</definedName>
    <definedName name="_12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211"}</definedName>
    <definedName name="_12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210"}</definedName>
    <definedName name="_12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210"}</definedName>
    <definedName name="_12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209"}</definedName>
    <definedName name="_12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209"}</definedName>
    <definedName name="_12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208"}</definedName>
    <definedName name="_12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208"}</definedName>
    <definedName name="_12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207"}</definedName>
    <definedName name="_12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207"}</definedName>
    <definedName name="_123Graph_C" hidden="1">[26]Summ!#REF!</definedName>
    <definedName name="_124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17"}</definedName>
    <definedName name="_124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17"}</definedName>
    <definedName name="_12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206"}</definedName>
    <definedName name="_12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206"}</definedName>
    <definedName name="_12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205"}</definedName>
    <definedName name="_12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205"}</definedName>
    <definedName name="_12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204"}</definedName>
    <definedName name="_12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204"}</definedName>
    <definedName name="_12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203"}</definedName>
    <definedName name="_12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203"}</definedName>
    <definedName name="_12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202"}</definedName>
    <definedName name="_12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202"}</definedName>
    <definedName name="_12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201"}</definedName>
    <definedName name="_12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201"}</definedName>
    <definedName name="_12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200"}</definedName>
    <definedName name="_12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200"}</definedName>
    <definedName name="_12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199"}</definedName>
    <definedName name="_12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199"}</definedName>
    <definedName name="_12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198"}</definedName>
    <definedName name="_12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198"}</definedName>
    <definedName name="_12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197"}</definedName>
    <definedName name="_12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197"}</definedName>
    <definedName name="_125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16"}</definedName>
    <definedName name="_125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16"}</definedName>
    <definedName name="_12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196"}</definedName>
    <definedName name="_12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196"}</definedName>
    <definedName name="_12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195"}</definedName>
    <definedName name="_12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195"}</definedName>
    <definedName name="_12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194"}</definedName>
    <definedName name="_12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194"}</definedName>
    <definedName name="_12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193"}</definedName>
    <definedName name="_12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193"}</definedName>
    <definedName name="_12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192"}</definedName>
    <definedName name="_12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192"}</definedName>
    <definedName name="_12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191"}</definedName>
    <definedName name="_12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191"}</definedName>
    <definedName name="_12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190"}</definedName>
    <definedName name="_12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190"}</definedName>
    <definedName name="_12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189"}</definedName>
    <definedName name="_12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189"}</definedName>
    <definedName name="_12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188"}</definedName>
    <definedName name="_12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188"}</definedName>
    <definedName name="_12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187"}</definedName>
    <definedName name="_12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187"}</definedName>
    <definedName name="_126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15"}</definedName>
    <definedName name="_126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15"}</definedName>
    <definedName name="_12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186"}</definedName>
    <definedName name="_12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186"}</definedName>
    <definedName name="_12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185"}</definedName>
    <definedName name="_12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185"}</definedName>
    <definedName name="_12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184"}</definedName>
    <definedName name="_12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184"}</definedName>
    <definedName name="_12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183"}</definedName>
    <definedName name="_12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183"}</definedName>
    <definedName name="_12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182"}</definedName>
    <definedName name="_12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182"}</definedName>
    <definedName name="_12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181"}</definedName>
    <definedName name="_12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181"}</definedName>
    <definedName name="_12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180"}</definedName>
    <definedName name="_12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180"}</definedName>
    <definedName name="_12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179"}</definedName>
    <definedName name="_12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179"}</definedName>
    <definedName name="_12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178"}</definedName>
    <definedName name="_12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178"}</definedName>
    <definedName name="_12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177"}</definedName>
    <definedName name="_12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177"}</definedName>
    <definedName name="_127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14"}</definedName>
    <definedName name="_127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14"}</definedName>
    <definedName name="_12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176"}</definedName>
    <definedName name="_12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176"}</definedName>
    <definedName name="_12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175"}</definedName>
    <definedName name="_12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175"}</definedName>
    <definedName name="_12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174"}</definedName>
    <definedName name="_12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174"}</definedName>
    <definedName name="_12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173"}</definedName>
    <definedName name="_12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173"}</definedName>
    <definedName name="_12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172"}</definedName>
    <definedName name="_12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172"}</definedName>
    <definedName name="_12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171"}</definedName>
    <definedName name="_12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171"}</definedName>
    <definedName name="_12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170"}</definedName>
    <definedName name="_12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170"}</definedName>
    <definedName name="_12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169"}</definedName>
    <definedName name="_12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169"}</definedName>
    <definedName name="_12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168"}</definedName>
    <definedName name="_12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168"}</definedName>
    <definedName name="_12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167"}</definedName>
    <definedName name="_12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167"}</definedName>
    <definedName name="_128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13"}</definedName>
    <definedName name="_128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13"}</definedName>
    <definedName name="_12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166"}</definedName>
    <definedName name="_12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166"}</definedName>
    <definedName name="_12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165"}</definedName>
    <definedName name="_12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165"}</definedName>
    <definedName name="_12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164"}</definedName>
    <definedName name="_12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164"}</definedName>
    <definedName name="_12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163"}</definedName>
    <definedName name="_12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163"}</definedName>
    <definedName name="_12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162"}</definedName>
    <definedName name="_12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162"}</definedName>
    <definedName name="_12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161"}</definedName>
    <definedName name="_12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161"}</definedName>
    <definedName name="_12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160"}</definedName>
    <definedName name="_12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160"}</definedName>
    <definedName name="_12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159"}</definedName>
    <definedName name="_12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159"}</definedName>
    <definedName name="_12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158"}</definedName>
    <definedName name="_12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158"}</definedName>
    <definedName name="_12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157"}</definedName>
    <definedName name="_12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157"}</definedName>
    <definedName name="_129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12"}</definedName>
    <definedName name="_129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12"}</definedName>
    <definedName name="_12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156"}</definedName>
    <definedName name="_12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156"}</definedName>
    <definedName name="_12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155"}</definedName>
    <definedName name="_12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155"}</definedName>
    <definedName name="_12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154"}</definedName>
    <definedName name="_12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154"}</definedName>
    <definedName name="_12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153"}</definedName>
    <definedName name="_12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153"}</definedName>
    <definedName name="_12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152"}</definedName>
    <definedName name="_12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152"}</definedName>
    <definedName name="_12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151"}</definedName>
    <definedName name="_12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151"}</definedName>
    <definedName name="_12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150"}</definedName>
    <definedName name="_12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150"}</definedName>
    <definedName name="_12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149"}</definedName>
    <definedName name="_12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149"}</definedName>
    <definedName name="_12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148"}</definedName>
    <definedName name="_12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148"}</definedName>
    <definedName name="_12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147"}</definedName>
    <definedName name="_12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147"}</definedName>
    <definedName name="_13__123Graph_BCHART_1" hidden="1">'[24]Steel Comp.'!$Y$8:$Y$17</definedName>
    <definedName name="_13__123Graph_BCHART_3" hidden="1">#REF!</definedName>
    <definedName name="_13__123Graph_BCHART_6" hidden="1">'[23]Lease Flows'!$F$69:$AH$69</definedName>
    <definedName name="_13__FDSAUDITLINK__" localSheetId="2" hidden="1">{"fdsup://directions/FAT Viewer?action=UPDATE&amp;creator=factset&amp;DYN_ARGS=TRUE&amp;DOC_NAME=FAT:FQL_AUDITING_CLIENT_TEMPLATE.FAT&amp;display_string=Audit&amp;VAR:KEY=QZKXWPMTAL&amp;VAR:QUERY=RkZfREVCVF9MVChRVFIsLDAp&amp;WINDOW=FIRST_POPUP&amp;HEIGHT=450&amp;WIDTH=450&amp;START_MAXIMIZED=FALS","E&amp;VAR:CALENDAR=FIVEDAY&amp;VAR:SYMBOL=738048&amp;VAR:INDEX=0"}</definedName>
    <definedName name="_13__FDSAUDITLINK__" hidden="1">{"fdsup://directions/FAT Viewer?action=UPDATE&amp;creator=factset&amp;DYN_ARGS=TRUE&amp;DOC_NAME=FAT:FQL_AUDITING_CLIENT_TEMPLATE.FAT&amp;display_string=Audit&amp;VAR:KEY=QZKXWPMTAL&amp;VAR:QUERY=RkZfREVCVF9MVChRVFIsLDAp&amp;WINDOW=FIRST_POPUP&amp;HEIGHT=450&amp;WIDTH=450&amp;START_MAXIMIZED=FALS","E&amp;VAR:CALENDAR=FIVEDAY&amp;VAR:SYMBOL=738048&amp;VAR:INDEX=0"}</definedName>
    <definedName name="_13__FDSAUDITLINK___1" localSheetId="2" hidden="1">{"fdsup://IBCentral/FAT Viewer?action=UPDATE&amp;creator=factset&amp;DOC_NAME=fat:reuters_qtrly_source_window.fat&amp;display_string=Audit&amp;DYN_ARGS=TRUE&amp;VAR:ID1=46120310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__FDSAUDITLINK___1" hidden="1">{"fdsup://IBCentral/FAT Viewer?action=UPDATE&amp;creator=factset&amp;DOC_NAME=fat:reuters_qtrly_source_window.fat&amp;display_string=Audit&amp;DYN_ARGS=TRUE&amp;VAR:ID1=46120310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__FDSAUDITLINK___2" localSheetId="2" hidden="1">{"fdsup://IBCentral/FAT Viewer?action=UPDATE&amp;creator=factset&amp;DOC_NAME=fat:reuters_qtrly_source_window.fat&amp;display_string=Audit&amp;DYN_ARGS=TRUE&amp;VAR:ID1=46120310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__FDSAUDITLINK___2" hidden="1">{"fdsup://IBCentral/FAT Viewer?action=UPDATE&amp;creator=factset&amp;DOC_NAME=fat:reuters_qtrly_source_window.fat&amp;display_string=Audit&amp;DYN_ARGS=TRUE&amp;VAR:ID1=46120310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11"}</definedName>
    <definedName name="_130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11"}</definedName>
    <definedName name="_13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146"}</definedName>
    <definedName name="_13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146"}</definedName>
    <definedName name="_13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145"}</definedName>
    <definedName name="_13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145"}</definedName>
    <definedName name="_13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144"}</definedName>
    <definedName name="_13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144"}</definedName>
    <definedName name="_13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143"}</definedName>
    <definedName name="_13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143"}</definedName>
    <definedName name="_13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142"}</definedName>
    <definedName name="_13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142"}</definedName>
    <definedName name="_13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141"}</definedName>
    <definedName name="_13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141"}</definedName>
    <definedName name="_13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140"}</definedName>
    <definedName name="_13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140"}</definedName>
    <definedName name="_13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139"}</definedName>
    <definedName name="_13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139"}</definedName>
    <definedName name="_13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138"}</definedName>
    <definedName name="_13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138"}</definedName>
    <definedName name="_13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137"}</definedName>
    <definedName name="_13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137"}</definedName>
    <definedName name="_131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10"}</definedName>
    <definedName name="_131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10"}</definedName>
    <definedName name="_13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136"}</definedName>
    <definedName name="_13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136"}</definedName>
    <definedName name="_13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135"}</definedName>
    <definedName name="_13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135"}</definedName>
    <definedName name="_13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134"}</definedName>
    <definedName name="_13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134"}</definedName>
    <definedName name="_13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133"}</definedName>
    <definedName name="_13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133"}</definedName>
    <definedName name="_13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132"}</definedName>
    <definedName name="_13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132"}</definedName>
    <definedName name="_13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131"}</definedName>
    <definedName name="_13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131"}</definedName>
    <definedName name="_13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"}</definedName>
    <definedName name="_13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"}</definedName>
    <definedName name="_13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"}</definedName>
    <definedName name="_13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"}</definedName>
    <definedName name="_13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"}</definedName>
    <definedName name="_13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"}</definedName>
    <definedName name="_13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"}</definedName>
    <definedName name="_13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"}</definedName>
    <definedName name="_132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9"}</definedName>
    <definedName name="_132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9"}</definedName>
    <definedName name="_13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"}</definedName>
    <definedName name="_13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"}</definedName>
    <definedName name="_13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"}</definedName>
    <definedName name="_13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"}</definedName>
    <definedName name="_13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"}</definedName>
    <definedName name="_13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"}</definedName>
    <definedName name="_13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"}</definedName>
    <definedName name="_13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"}</definedName>
    <definedName name="_13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"}</definedName>
    <definedName name="_13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"}</definedName>
    <definedName name="_13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"}</definedName>
    <definedName name="_13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"}</definedName>
    <definedName name="_13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"}</definedName>
    <definedName name="_13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"}</definedName>
    <definedName name="_13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"}</definedName>
    <definedName name="_13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"}</definedName>
    <definedName name="_13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"}</definedName>
    <definedName name="_13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"}</definedName>
    <definedName name="_13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"}</definedName>
    <definedName name="_13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"}</definedName>
    <definedName name="_133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8"}</definedName>
    <definedName name="_133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8"}</definedName>
    <definedName name="_13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"}</definedName>
    <definedName name="_13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"}</definedName>
    <definedName name="_13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"}</definedName>
    <definedName name="_13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"}</definedName>
    <definedName name="_13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"}</definedName>
    <definedName name="_13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"}</definedName>
    <definedName name="_13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"}</definedName>
    <definedName name="_13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"}</definedName>
    <definedName name="_13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"}</definedName>
    <definedName name="_13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"}</definedName>
    <definedName name="_13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"}</definedName>
    <definedName name="_13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"}</definedName>
    <definedName name="_13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"}</definedName>
    <definedName name="_13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"}</definedName>
    <definedName name="_13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"}</definedName>
    <definedName name="_13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"}</definedName>
    <definedName name="_13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"}</definedName>
    <definedName name="_13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"}</definedName>
    <definedName name="_13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"}</definedName>
    <definedName name="_13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"}</definedName>
    <definedName name="_134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7"}</definedName>
    <definedName name="_134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7"}</definedName>
    <definedName name="_13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"}</definedName>
    <definedName name="_13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"}</definedName>
    <definedName name="_13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"}</definedName>
    <definedName name="_13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"}</definedName>
    <definedName name="_13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"}</definedName>
    <definedName name="_13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"}</definedName>
    <definedName name="_13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"}</definedName>
    <definedName name="_13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"}</definedName>
    <definedName name="_13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"}</definedName>
    <definedName name="_13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"}</definedName>
    <definedName name="_13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"}</definedName>
    <definedName name="_13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"}</definedName>
    <definedName name="_13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"}</definedName>
    <definedName name="_13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"}</definedName>
    <definedName name="_13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"}</definedName>
    <definedName name="_13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"}</definedName>
    <definedName name="_13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"}</definedName>
    <definedName name="_13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"}</definedName>
    <definedName name="_13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"}</definedName>
    <definedName name="_13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"}</definedName>
    <definedName name="_135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6"}</definedName>
    <definedName name="_135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6"}</definedName>
    <definedName name="_13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"}</definedName>
    <definedName name="_13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"}</definedName>
    <definedName name="_13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"}</definedName>
    <definedName name="_13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"}</definedName>
    <definedName name="_13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"}</definedName>
    <definedName name="_13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"}</definedName>
    <definedName name="_13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"}</definedName>
    <definedName name="_13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"}</definedName>
    <definedName name="_13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"}</definedName>
    <definedName name="_13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"}</definedName>
    <definedName name="_13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"}</definedName>
    <definedName name="_13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"}</definedName>
    <definedName name="_13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"}</definedName>
    <definedName name="_13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"}</definedName>
    <definedName name="_13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"}</definedName>
    <definedName name="_13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"}</definedName>
    <definedName name="_13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"}</definedName>
    <definedName name="_13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"}</definedName>
    <definedName name="_13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"}</definedName>
    <definedName name="_13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"}</definedName>
    <definedName name="_136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5"}</definedName>
    <definedName name="_136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5"}</definedName>
    <definedName name="_13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"}</definedName>
    <definedName name="_13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"}</definedName>
    <definedName name="_13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"}</definedName>
    <definedName name="_13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"}</definedName>
    <definedName name="_13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"}</definedName>
    <definedName name="_13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"}</definedName>
    <definedName name="_13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"}</definedName>
    <definedName name="_13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"}</definedName>
    <definedName name="_13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"}</definedName>
    <definedName name="_13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"}</definedName>
    <definedName name="_13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"}</definedName>
    <definedName name="_13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"}</definedName>
    <definedName name="_13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"}</definedName>
    <definedName name="_13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"}</definedName>
    <definedName name="_13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"}</definedName>
    <definedName name="_13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"}</definedName>
    <definedName name="_13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"}</definedName>
    <definedName name="_13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"}</definedName>
    <definedName name="_13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"}</definedName>
    <definedName name="_13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"}</definedName>
    <definedName name="_137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4"}</definedName>
    <definedName name="_137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4"}</definedName>
    <definedName name="_13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"}</definedName>
    <definedName name="_13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"}</definedName>
    <definedName name="_13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"}</definedName>
    <definedName name="_13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"}</definedName>
    <definedName name="_13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"}</definedName>
    <definedName name="_13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"}</definedName>
    <definedName name="_13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"}</definedName>
    <definedName name="_13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"}</definedName>
    <definedName name="_13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"}</definedName>
    <definedName name="_13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"}</definedName>
    <definedName name="_13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"}</definedName>
    <definedName name="_13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"}</definedName>
    <definedName name="_13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"}</definedName>
    <definedName name="_13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"}</definedName>
    <definedName name="_13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"}</definedName>
    <definedName name="_13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"}</definedName>
    <definedName name="_13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"}</definedName>
    <definedName name="_13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"}</definedName>
    <definedName name="_13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"}</definedName>
    <definedName name="_13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"}</definedName>
    <definedName name="_138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3"}</definedName>
    <definedName name="_138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3"}</definedName>
    <definedName name="_13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"}</definedName>
    <definedName name="_13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"}</definedName>
    <definedName name="_13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"}</definedName>
    <definedName name="_13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"}</definedName>
    <definedName name="_13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"}</definedName>
    <definedName name="_13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"}</definedName>
    <definedName name="_13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"}</definedName>
    <definedName name="_13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"}</definedName>
    <definedName name="_13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"}</definedName>
    <definedName name="_13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"}</definedName>
    <definedName name="_13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"}</definedName>
    <definedName name="_13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"}</definedName>
    <definedName name="_13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"}</definedName>
    <definedName name="_13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"}</definedName>
    <definedName name="_13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"}</definedName>
    <definedName name="_13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"}</definedName>
    <definedName name="_13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"}</definedName>
    <definedName name="_13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"}</definedName>
    <definedName name="_13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"}</definedName>
    <definedName name="_13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"}</definedName>
    <definedName name="_139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"}</definedName>
    <definedName name="_139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2"}</definedName>
    <definedName name="_13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"}</definedName>
    <definedName name="_13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"}</definedName>
    <definedName name="_13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"}</definedName>
    <definedName name="_13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"}</definedName>
    <definedName name="_13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"}</definedName>
    <definedName name="_13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"}</definedName>
    <definedName name="_13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"}</definedName>
    <definedName name="_13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"}</definedName>
    <definedName name="_13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"}</definedName>
    <definedName name="_13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"}</definedName>
    <definedName name="_13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"}</definedName>
    <definedName name="_13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"}</definedName>
    <definedName name="_13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"}</definedName>
    <definedName name="_13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"}</definedName>
    <definedName name="_13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"}</definedName>
    <definedName name="_13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"}</definedName>
    <definedName name="_13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"}</definedName>
    <definedName name="_13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"}</definedName>
    <definedName name="_13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"}</definedName>
    <definedName name="_13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"}</definedName>
    <definedName name="_14__123Graph_BCHART_3" hidden="1">#REF!</definedName>
    <definedName name="_14__123Graph_BCHART_5" hidden="1">'[22]Steel Comp.'!$Y$8:$Y$19</definedName>
    <definedName name="_14__123Graph_BCHART_7" hidden="1">'[27]Deal CF'!$H$230:$AE$230</definedName>
    <definedName name="_14__123Graph_CGrafico_1C" hidden="1">#REF!</definedName>
    <definedName name="_14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45"}</definedName>
    <definedName name="_14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45"}</definedName>
    <definedName name="_14__FDSAUDITLINK___1" localSheetId="2" hidden="1">{"fdsup://IBCentral/FAT Viewer?action=UPDATE&amp;creator=factset&amp;DOC_NAME=fat:reuters_qtrly_source_window.fat&amp;display_string=Audit&amp;DYN_ARGS=TRUE&amp;VAR:ID1=46120310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FDSAUDITLINK___1" hidden="1">{"fdsup://IBCentral/FAT Viewer?action=UPDATE&amp;creator=factset&amp;DOC_NAME=fat:reuters_qtrly_source_window.fat&amp;display_string=Audit&amp;DYN_ARGS=TRUE&amp;VAR:ID1=46120310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FDSAUDITLINK___2" localSheetId="2" hidden="1">{"fdsup://IBCentral/FAT Viewer?action=UPDATE&amp;creator=factset&amp;DOC_NAME=fat:reuters_qtrly_source_window.fat&amp;display_string=Audit&amp;DYN_ARGS=TRUE&amp;VAR:ID1=46120310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FDSAUDITLINK___2" hidden="1">{"fdsup://IBCentral/FAT Viewer?action=UPDATE&amp;creator=factset&amp;DOC_NAME=fat:reuters_qtrly_source_window.fat&amp;display_string=Audit&amp;DYN_ARGS=TRUE&amp;VAR:ID1=46120310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0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"}</definedName>
    <definedName name="_140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1"}</definedName>
    <definedName name="_14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"}</definedName>
    <definedName name="_14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"}</definedName>
    <definedName name="_14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"}</definedName>
    <definedName name="_14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"}</definedName>
    <definedName name="_14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"}</definedName>
    <definedName name="_14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"}</definedName>
    <definedName name="_14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"}</definedName>
    <definedName name="_14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43"}</definedName>
    <definedName name="_14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"}</definedName>
    <definedName name="_14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42"}</definedName>
    <definedName name="_14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"}</definedName>
    <definedName name="_14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41"}</definedName>
    <definedName name="_14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"}</definedName>
    <definedName name="_14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40"}</definedName>
    <definedName name="_14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"}</definedName>
    <definedName name="_14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39"}</definedName>
    <definedName name="_14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"}</definedName>
    <definedName name="_14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38"}</definedName>
    <definedName name="_14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"}</definedName>
    <definedName name="_14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37"}</definedName>
    <definedName name="_141__FDSAUDITLINK__" localSheetId="2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0"}</definedName>
    <definedName name="_141__FDSAUDITLINK__" hidden="1">{"fdsup://directions/FAT Viewer?action=UPDATE&amp;creator=factset&amp;DYN_ARGS=TRUE&amp;DOC_NAME=FAT:FQL_AUDITING_CLIENT_TEMPLATE.FAT&amp;display_string=Audit&amp;VAR:KEY=OLWFEFALAJ&amp;VAR:QUERY=RkZfRU5UUlBSX1ZBTChRVFIsLTVBWSw0MDkzMik=&amp;WINDOW=FIRST_POPUP&amp;HEIGHT=450&amp;WIDTH=450&amp;STAR","T_MAXIMIZED=FALSE&amp;VAR:CALENDAR=FIVEDAY&amp;VAR:SYMBOL=738048&amp;VAR:INDEX=0"}</definedName>
    <definedName name="_14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"}</definedName>
    <definedName name="_14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36"}</definedName>
    <definedName name="_14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"}</definedName>
    <definedName name="_14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35"}</definedName>
    <definedName name="_14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"}</definedName>
    <definedName name="_14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34"}</definedName>
    <definedName name="_14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"}</definedName>
    <definedName name="_14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33"}</definedName>
    <definedName name="_14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"}</definedName>
    <definedName name="_14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32"}</definedName>
    <definedName name="_14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"}</definedName>
    <definedName name="_14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31"}</definedName>
    <definedName name="_14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"}</definedName>
    <definedName name="_14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30"}</definedName>
    <definedName name="_14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"}</definedName>
    <definedName name="_14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29"}</definedName>
    <definedName name="_14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"}</definedName>
    <definedName name="_14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28"}</definedName>
    <definedName name="_14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"}</definedName>
    <definedName name="_14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27"}</definedName>
    <definedName name="_1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1304"}</definedName>
    <definedName name="_1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1304"}</definedName>
    <definedName name="_14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"}</definedName>
    <definedName name="_14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26"}</definedName>
    <definedName name="_14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"}</definedName>
    <definedName name="_14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25"}</definedName>
    <definedName name="_14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"}</definedName>
    <definedName name="_14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24"}</definedName>
    <definedName name="_14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"}</definedName>
    <definedName name="_14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23"}</definedName>
    <definedName name="_14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"}</definedName>
    <definedName name="_14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22"}</definedName>
    <definedName name="_14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"}</definedName>
    <definedName name="_14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21"}</definedName>
    <definedName name="_14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"}</definedName>
    <definedName name="_14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20"}</definedName>
    <definedName name="_14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"}</definedName>
    <definedName name="_14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19"}</definedName>
    <definedName name="_14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"}</definedName>
    <definedName name="_14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18"}</definedName>
    <definedName name="_14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"}</definedName>
    <definedName name="_14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17"}</definedName>
    <definedName name="_1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1303"}</definedName>
    <definedName name="_1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1303"}</definedName>
    <definedName name="_14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"}</definedName>
    <definedName name="_14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16"}</definedName>
    <definedName name="_14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"}</definedName>
    <definedName name="_14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15"}</definedName>
    <definedName name="_14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"}</definedName>
    <definedName name="_14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14"}</definedName>
    <definedName name="_14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"}</definedName>
    <definedName name="_14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"}</definedName>
    <definedName name="_14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"}</definedName>
    <definedName name="_14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"}</definedName>
    <definedName name="_14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"}</definedName>
    <definedName name="_14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"}</definedName>
    <definedName name="_14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"}</definedName>
    <definedName name="_14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"}</definedName>
    <definedName name="_14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"}</definedName>
    <definedName name="_14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"}</definedName>
    <definedName name="_14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"}</definedName>
    <definedName name="_14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"}</definedName>
    <definedName name="_14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"}</definedName>
    <definedName name="_14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"}</definedName>
    <definedName name="_1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1302"}</definedName>
    <definedName name="_1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1302"}</definedName>
    <definedName name="_14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"}</definedName>
    <definedName name="_14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"}</definedName>
    <definedName name="_14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"}</definedName>
    <definedName name="_14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"}</definedName>
    <definedName name="_14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"}</definedName>
    <definedName name="_14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"}</definedName>
    <definedName name="_14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"}</definedName>
    <definedName name="_14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3"}</definedName>
    <definedName name="_14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"}</definedName>
    <definedName name="_14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2"}</definedName>
    <definedName name="_14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"}</definedName>
    <definedName name="_14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"}</definedName>
    <definedName name="_14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0"}</definedName>
    <definedName name="_14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0"}</definedName>
    <definedName name="_14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1304"}</definedName>
    <definedName name="_14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1304"}</definedName>
    <definedName name="_14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1303"}</definedName>
    <definedName name="_14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1303"}</definedName>
    <definedName name="_14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1302"}</definedName>
    <definedName name="_14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1302"}</definedName>
    <definedName name="_1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1301"}</definedName>
    <definedName name="_1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1301"}</definedName>
    <definedName name="_14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1301"}</definedName>
    <definedName name="_14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1301"}</definedName>
    <definedName name="_14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1300"}</definedName>
    <definedName name="_14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1300"}</definedName>
    <definedName name="_14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1299"}</definedName>
    <definedName name="_14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1299"}</definedName>
    <definedName name="_14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1298"}</definedName>
    <definedName name="_14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1298"}</definedName>
    <definedName name="_14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1297"}</definedName>
    <definedName name="_14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1297"}</definedName>
    <definedName name="_14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1296"}</definedName>
    <definedName name="_14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1296"}</definedName>
    <definedName name="_14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1295"}</definedName>
    <definedName name="_14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1295"}</definedName>
    <definedName name="_14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1294"}</definedName>
    <definedName name="_14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1294"}</definedName>
    <definedName name="_14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1293"}</definedName>
    <definedName name="_14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1293"}</definedName>
    <definedName name="_14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1292"}</definedName>
    <definedName name="_14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1292"}</definedName>
    <definedName name="_1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1300"}</definedName>
    <definedName name="_1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1300"}</definedName>
    <definedName name="_14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1291"}</definedName>
    <definedName name="_14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1291"}</definedName>
    <definedName name="_14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1290"}</definedName>
    <definedName name="_14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1290"}</definedName>
    <definedName name="_14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1289"}</definedName>
    <definedName name="_14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1289"}</definedName>
    <definedName name="_14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1288"}</definedName>
    <definedName name="_14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1288"}</definedName>
    <definedName name="_14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1287"}</definedName>
    <definedName name="_14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1287"}</definedName>
    <definedName name="_14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1286"}</definedName>
    <definedName name="_14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1286"}</definedName>
    <definedName name="_14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1285"}</definedName>
    <definedName name="_14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1285"}</definedName>
    <definedName name="_14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1284"}</definedName>
    <definedName name="_14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1284"}</definedName>
    <definedName name="_14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1283"}</definedName>
    <definedName name="_14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1283"}</definedName>
    <definedName name="_14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1282"}</definedName>
    <definedName name="_14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1282"}</definedName>
    <definedName name="_1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1299"}</definedName>
    <definedName name="_1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1299"}</definedName>
    <definedName name="_14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1281"}</definedName>
    <definedName name="_14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1281"}</definedName>
    <definedName name="_14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1280"}</definedName>
    <definedName name="_14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1280"}</definedName>
    <definedName name="_14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1279"}</definedName>
    <definedName name="_14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1279"}</definedName>
    <definedName name="_14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1278"}</definedName>
    <definedName name="_14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1278"}</definedName>
    <definedName name="_14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1277"}</definedName>
    <definedName name="_14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1277"}</definedName>
    <definedName name="_14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1276"}</definedName>
    <definedName name="_14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1276"}</definedName>
    <definedName name="_14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1275"}</definedName>
    <definedName name="_14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1275"}</definedName>
    <definedName name="_14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1274"}</definedName>
    <definedName name="_14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1274"}</definedName>
    <definedName name="_14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1273"}</definedName>
    <definedName name="_14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1273"}</definedName>
    <definedName name="_14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1272"}</definedName>
    <definedName name="_14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1272"}</definedName>
    <definedName name="_1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1298"}</definedName>
    <definedName name="_1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1298"}</definedName>
    <definedName name="_14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1271"}</definedName>
    <definedName name="_14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1271"}</definedName>
    <definedName name="_14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1270"}</definedName>
    <definedName name="_14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1270"}</definedName>
    <definedName name="_14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1269"}</definedName>
    <definedName name="_14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1269"}</definedName>
    <definedName name="_14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1268"}</definedName>
    <definedName name="_14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1268"}</definedName>
    <definedName name="_14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1267"}</definedName>
    <definedName name="_14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1267"}</definedName>
    <definedName name="_14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1266"}</definedName>
    <definedName name="_14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1266"}</definedName>
    <definedName name="_14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1265"}</definedName>
    <definedName name="_14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1265"}</definedName>
    <definedName name="_14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1264"}</definedName>
    <definedName name="_14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1264"}</definedName>
    <definedName name="_14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1263"}</definedName>
    <definedName name="_14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1263"}</definedName>
    <definedName name="_14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1262"}</definedName>
    <definedName name="_14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1262"}</definedName>
    <definedName name="_1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1297"}</definedName>
    <definedName name="_1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1297"}</definedName>
    <definedName name="_14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1261"}</definedName>
    <definedName name="_14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1261"}</definedName>
    <definedName name="_14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1260"}</definedName>
    <definedName name="_14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1260"}</definedName>
    <definedName name="_14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1259"}</definedName>
    <definedName name="_14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1259"}</definedName>
    <definedName name="_14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1258"}</definedName>
    <definedName name="_14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1258"}</definedName>
    <definedName name="_14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1257"}</definedName>
    <definedName name="_14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1257"}</definedName>
    <definedName name="_14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1256"}</definedName>
    <definedName name="_14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1256"}</definedName>
    <definedName name="_14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1255"}</definedName>
    <definedName name="_14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1255"}</definedName>
    <definedName name="_14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1254"}</definedName>
    <definedName name="_14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1254"}</definedName>
    <definedName name="_14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1253"}</definedName>
    <definedName name="_14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1253"}</definedName>
    <definedName name="_14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1252"}</definedName>
    <definedName name="_14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1252"}</definedName>
    <definedName name="_15__123Graph_ACHART_1" hidden="1">#N/A</definedName>
    <definedName name="_15__123Graph_BCHART_5" hidden="1">'[24]Steel Comp.'!$Y$8:$Y$19</definedName>
    <definedName name="_15__123Graph_BCHART_8" hidden="1">'[27]Deal CF'!$H$160:$AE$160</definedName>
    <definedName name="_15__123Graph_CGRAFICO_2" hidden="1">#REF!</definedName>
    <definedName name="_15__123Graph_DCHART_1" hidden="1">[28]synthgraph!#REF!</definedName>
    <definedName name="_15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35"}</definedName>
    <definedName name="_15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35"}</definedName>
    <definedName name="_15__FDSAUDITLINK___1" localSheetId="2" hidden="1">{"fdsup://IBCentral/FAT Viewer?action=UPDATE&amp;creator=factset&amp;DOC_NAME=fat:reuters_qtrly_source_window.fat&amp;display_string=Audit&amp;DYN_ARGS=TRUE&amp;VAR:ID1=46120310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__FDSAUDITLINK___1" hidden="1">{"fdsup://IBCentral/FAT Viewer?action=UPDATE&amp;creator=factset&amp;DOC_NAME=fat:reuters_qtrly_source_window.fat&amp;display_string=Audit&amp;DYN_ARGS=TRUE&amp;VAR:ID1=46120310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__FDSAUDITLINK___2" localSheetId="2" hidden="1">{"fdsup://IBCentral/FAT Viewer?action=UPDATE&amp;creator=factset&amp;DOC_NAME=fat:reuters_qtrly_source_window.fat&amp;display_string=Audit&amp;DYN_ARGS=TRUE&amp;VAR:ID1=46120310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__FDSAUDITLINK___2" hidden="1">{"fdsup://IBCentral/FAT Viewer?action=UPDATE&amp;creator=factset&amp;DOC_NAME=fat:reuters_qtrly_source_window.fat&amp;display_string=Audit&amp;DYN_ARGS=TRUE&amp;VAR:ID1=46120310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1296"}</definedName>
    <definedName name="_1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1296"}</definedName>
    <definedName name="_15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1251"}</definedName>
    <definedName name="_15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1251"}</definedName>
    <definedName name="_15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1250"}</definedName>
    <definedName name="_15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1250"}</definedName>
    <definedName name="_15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1249"}</definedName>
    <definedName name="_15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1249"}</definedName>
    <definedName name="_15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1248"}</definedName>
    <definedName name="_15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1248"}</definedName>
    <definedName name="_15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1247"}</definedName>
    <definedName name="_15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1247"}</definedName>
    <definedName name="_15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1246"}</definedName>
    <definedName name="_15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1246"}</definedName>
    <definedName name="_15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1245"}</definedName>
    <definedName name="_15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1245"}</definedName>
    <definedName name="_15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1244"}</definedName>
    <definedName name="_15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1244"}</definedName>
    <definedName name="_15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1243"}</definedName>
    <definedName name="_15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1243"}</definedName>
    <definedName name="_15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1242"}</definedName>
    <definedName name="_15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1242"}</definedName>
    <definedName name="_1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1295"}</definedName>
    <definedName name="_1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1295"}</definedName>
    <definedName name="_15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1241"}</definedName>
    <definedName name="_15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1241"}</definedName>
    <definedName name="_15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1240"}</definedName>
    <definedName name="_15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1240"}</definedName>
    <definedName name="_15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1239"}</definedName>
    <definedName name="_15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1239"}</definedName>
    <definedName name="_15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1238"}</definedName>
    <definedName name="_15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1238"}</definedName>
    <definedName name="_15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1237"}</definedName>
    <definedName name="_15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1237"}</definedName>
    <definedName name="_15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1236"}</definedName>
    <definedName name="_15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1236"}</definedName>
    <definedName name="_15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1235"}</definedName>
    <definedName name="_15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1235"}</definedName>
    <definedName name="_15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1234"}</definedName>
    <definedName name="_15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1234"}</definedName>
    <definedName name="_15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1233"}</definedName>
    <definedName name="_15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1233"}</definedName>
    <definedName name="_15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1232"}</definedName>
    <definedName name="_15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1232"}</definedName>
    <definedName name="_1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1294"}</definedName>
    <definedName name="_1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1294"}</definedName>
    <definedName name="_15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1231"}</definedName>
    <definedName name="_15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1231"}</definedName>
    <definedName name="_15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1230"}</definedName>
    <definedName name="_15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1230"}</definedName>
    <definedName name="_15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1229"}</definedName>
    <definedName name="_15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1229"}</definedName>
    <definedName name="_15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1228"}</definedName>
    <definedName name="_15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1228"}</definedName>
    <definedName name="_15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1227"}</definedName>
    <definedName name="_15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1227"}</definedName>
    <definedName name="_15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1226"}</definedName>
    <definedName name="_15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1226"}</definedName>
    <definedName name="_15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1225"}</definedName>
    <definedName name="_15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1225"}</definedName>
    <definedName name="_15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1224"}</definedName>
    <definedName name="_15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1224"}</definedName>
    <definedName name="_15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1223"}</definedName>
    <definedName name="_15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1223"}</definedName>
    <definedName name="_15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1222"}</definedName>
    <definedName name="_15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1222"}</definedName>
    <definedName name="_1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1293"}</definedName>
    <definedName name="_1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1293"}</definedName>
    <definedName name="_15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1221"}</definedName>
    <definedName name="_15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1221"}</definedName>
    <definedName name="_15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1220"}</definedName>
    <definedName name="_15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1220"}</definedName>
    <definedName name="_15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1219"}</definedName>
    <definedName name="_15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1219"}</definedName>
    <definedName name="_15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1218"}</definedName>
    <definedName name="_15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1218"}</definedName>
    <definedName name="_15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1217"}</definedName>
    <definedName name="_15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1217"}</definedName>
    <definedName name="_15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1216"}</definedName>
    <definedName name="_15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1216"}</definedName>
    <definedName name="_15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1215"}</definedName>
    <definedName name="_15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1215"}</definedName>
    <definedName name="_15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1214"}</definedName>
    <definedName name="_15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1214"}</definedName>
    <definedName name="_15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1213"}</definedName>
    <definedName name="_15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1213"}</definedName>
    <definedName name="_15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1212"}</definedName>
    <definedName name="_15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1212"}</definedName>
    <definedName name="_1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1292"}</definedName>
    <definedName name="_1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1292"}</definedName>
    <definedName name="_15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1211"}</definedName>
    <definedName name="_15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1211"}</definedName>
    <definedName name="_15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1210"}</definedName>
    <definedName name="_15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1210"}</definedName>
    <definedName name="_15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1209"}</definedName>
    <definedName name="_15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1209"}</definedName>
    <definedName name="_15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1208"}</definedName>
    <definedName name="_15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1208"}</definedName>
    <definedName name="_15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1207"}</definedName>
    <definedName name="_15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1207"}</definedName>
    <definedName name="_15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1206"}</definedName>
    <definedName name="_15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1206"}</definedName>
    <definedName name="_15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1205"}</definedName>
    <definedName name="_15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1205"}</definedName>
    <definedName name="_15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1204"}</definedName>
    <definedName name="_15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1204"}</definedName>
    <definedName name="_15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1203"}</definedName>
    <definedName name="_15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1203"}</definedName>
    <definedName name="_15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1202"}</definedName>
    <definedName name="_15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1202"}</definedName>
    <definedName name="_1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1291"}</definedName>
    <definedName name="_1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1291"}</definedName>
    <definedName name="_15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1201"}</definedName>
    <definedName name="_15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1201"}</definedName>
    <definedName name="_15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1200"}</definedName>
    <definedName name="_15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1200"}</definedName>
    <definedName name="_15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1199"}</definedName>
    <definedName name="_15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1199"}</definedName>
    <definedName name="_15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1198"}</definedName>
    <definedName name="_15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1198"}</definedName>
    <definedName name="_15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1197"}</definedName>
    <definedName name="_15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1197"}</definedName>
    <definedName name="_15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1196"}</definedName>
    <definedName name="_15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1196"}</definedName>
    <definedName name="_15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1195"}</definedName>
    <definedName name="_15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1195"}</definedName>
    <definedName name="_15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1194"}</definedName>
    <definedName name="_15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1194"}</definedName>
    <definedName name="_15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1193"}</definedName>
    <definedName name="_15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1193"}</definedName>
    <definedName name="_15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1192"}</definedName>
    <definedName name="_15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1192"}</definedName>
    <definedName name="_1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1290"}</definedName>
    <definedName name="_1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1290"}</definedName>
    <definedName name="_15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1191"}</definedName>
    <definedName name="_15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1191"}</definedName>
    <definedName name="_15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1190"}</definedName>
    <definedName name="_15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1190"}</definedName>
    <definedName name="_15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1189"}</definedName>
    <definedName name="_15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1189"}</definedName>
    <definedName name="_15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1188"}</definedName>
    <definedName name="_15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1188"}</definedName>
    <definedName name="_15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1187"}</definedName>
    <definedName name="_15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1187"}</definedName>
    <definedName name="_15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1186"}</definedName>
    <definedName name="_15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1186"}</definedName>
    <definedName name="_15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1185"}</definedName>
    <definedName name="_15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1185"}</definedName>
    <definedName name="_15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1184"}</definedName>
    <definedName name="_15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1184"}</definedName>
    <definedName name="_15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1183"}</definedName>
    <definedName name="_15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1183"}</definedName>
    <definedName name="_15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1182"}</definedName>
    <definedName name="_15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1182"}</definedName>
    <definedName name="_1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1289"}</definedName>
    <definedName name="_1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1289"}</definedName>
    <definedName name="_15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1181"}</definedName>
    <definedName name="_15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1181"}</definedName>
    <definedName name="_15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1180"}</definedName>
    <definedName name="_15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1180"}</definedName>
    <definedName name="_15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1179"}</definedName>
    <definedName name="_15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1179"}</definedName>
    <definedName name="_15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1178"}</definedName>
    <definedName name="_15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1178"}</definedName>
    <definedName name="_15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1177"}</definedName>
    <definedName name="_15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1177"}</definedName>
    <definedName name="_15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1176"}</definedName>
    <definedName name="_15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1176"}</definedName>
    <definedName name="_15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1175"}</definedName>
    <definedName name="_15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1175"}</definedName>
    <definedName name="_15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1174"}</definedName>
    <definedName name="_15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1174"}</definedName>
    <definedName name="_15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1173"}</definedName>
    <definedName name="_15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1173"}</definedName>
    <definedName name="_15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1172"}</definedName>
    <definedName name="_15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1172"}</definedName>
    <definedName name="_1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1288"}</definedName>
    <definedName name="_1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1288"}</definedName>
    <definedName name="_15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1171"}</definedName>
    <definedName name="_15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1171"}</definedName>
    <definedName name="_15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1170"}</definedName>
    <definedName name="_15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1170"}</definedName>
    <definedName name="_15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1169"}</definedName>
    <definedName name="_15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1169"}</definedName>
    <definedName name="_15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1168"}</definedName>
    <definedName name="_15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1168"}</definedName>
    <definedName name="_15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1167"}</definedName>
    <definedName name="_15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1167"}</definedName>
    <definedName name="_15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1166"}</definedName>
    <definedName name="_15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1166"}</definedName>
    <definedName name="_15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1165"}</definedName>
    <definedName name="_15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1165"}</definedName>
    <definedName name="_15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1164"}</definedName>
    <definedName name="_15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1164"}</definedName>
    <definedName name="_15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1163"}</definedName>
    <definedName name="_15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1163"}</definedName>
    <definedName name="_15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1162"}</definedName>
    <definedName name="_15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1162"}</definedName>
    <definedName name="_1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1287"}</definedName>
    <definedName name="_1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1287"}</definedName>
    <definedName name="_15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1161"}</definedName>
    <definedName name="_15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1161"}</definedName>
    <definedName name="_15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1160"}</definedName>
    <definedName name="_15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1160"}</definedName>
    <definedName name="_15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1159"}</definedName>
    <definedName name="_15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1159"}</definedName>
    <definedName name="_15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1158"}</definedName>
    <definedName name="_15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1158"}</definedName>
    <definedName name="_15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1157"}</definedName>
    <definedName name="_15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1157"}</definedName>
    <definedName name="_15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1156"}</definedName>
    <definedName name="_15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1156"}</definedName>
    <definedName name="_15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1155"}</definedName>
    <definedName name="_15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1155"}</definedName>
    <definedName name="_15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1154"}</definedName>
    <definedName name="_15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1154"}</definedName>
    <definedName name="_15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1153"}</definedName>
    <definedName name="_15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1153"}</definedName>
    <definedName name="_15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1152"}</definedName>
    <definedName name="_15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1152"}</definedName>
    <definedName name="_16__123Graph_ACHART_2" hidden="1">#N/A</definedName>
    <definedName name="_16__123Graph_CCHART_4" hidden="1">'[23]Lease Flows'!$G$34:$AH$34</definedName>
    <definedName name="_16__123Graph_DCHART_1" hidden="1">[29]synthgraph!#REF!</definedName>
    <definedName name="_16__123Graph_DGRAFICO_2" hidden="1">#REF!</definedName>
    <definedName name="_16__123Graph_LBL_ACHART_1" hidden="1">[28]synthgraph!#REF!</definedName>
    <definedName name="_16__FDSAUDITLINK__" localSheetId="2" hidden="1">{"fdsup://Directions/FactSet Auditing Viewer?action=AUDIT_VALUE&amp;DB=129&amp;ID1=38259P50&amp;VALUEID=01001&amp;SDATE=2009&amp;PERIODTYPE=ANN_STD&amp;SCFT=3&amp;window=popup_no_bar&amp;width=385&amp;height=120&amp;START_MAXIMIZED=FALSE&amp;creator=factset&amp;display_string=Audit"}</definedName>
    <definedName name="_16__FDSAUDITLINK__" hidden="1">{"fdsup://Directions/FactSet Auditing Viewer?action=AUDIT_VALUE&amp;DB=129&amp;ID1=38259P50&amp;VALUEID=01001&amp;SDATE=2009&amp;PERIODTYPE=ANN_STD&amp;SCFT=3&amp;window=popup_no_bar&amp;width=385&amp;height=120&amp;START_MAXIMIZED=FALSE&amp;creator=factset&amp;display_string=Audit"}</definedName>
    <definedName name="_16__FDSAUDITLINK___1" localSheetId="2" hidden="1">{"fdsup://IBCentral/FAT Viewer?action=UPDATE&amp;creator=factset&amp;DOC_NAME=fat:reuters_qtrly_source_window.fat&amp;display_string=Audit&amp;DYN_ARGS=TRUE&amp;VAR:ID1=86366710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__FDSAUDITLINK___1" hidden="1">{"fdsup://IBCentral/FAT Viewer?action=UPDATE&amp;creator=factset&amp;DOC_NAME=fat:reuters_qtrly_source_window.fat&amp;display_string=Audit&amp;DYN_ARGS=TRUE&amp;VAR:ID1=86366710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__FDSAUDITLINK___2" localSheetId="2" hidden="1">{"fdsup://IBCentral/FAT Viewer?action=UPDATE&amp;creator=factset&amp;DOC_NAME=fat:reuters_qtrly_source_window.fat&amp;display_string=Audit&amp;DYN_ARGS=TRUE&amp;VAR:ID1=86366710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__FDSAUDITLINK___2" hidden="1">{"fdsup://IBCentral/FAT Viewer?action=UPDATE&amp;creator=factset&amp;DOC_NAME=fat:reuters_qtrly_source_window.fat&amp;display_string=Audit&amp;DYN_ARGS=TRUE&amp;VAR:ID1=86366710&amp;VAR:RCODE=ACAE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1286"}</definedName>
    <definedName name="_1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1286"}</definedName>
    <definedName name="_16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1151"}</definedName>
    <definedName name="_16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1151"}</definedName>
    <definedName name="_16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1150"}</definedName>
    <definedName name="_16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1150"}</definedName>
    <definedName name="_16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1149"}</definedName>
    <definedName name="_16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1149"}</definedName>
    <definedName name="_16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1148"}</definedName>
    <definedName name="_16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1148"}</definedName>
    <definedName name="_16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1147"}</definedName>
    <definedName name="_16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1147"}</definedName>
    <definedName name="_16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1146"}</definedName>
    <definedName name="_16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1146"}</definedName>
    <definedName name="_16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1145"}</definedName>
    <definedName name="_16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1145"}</definedName>
    <definedName name="_16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1144"}</definedName>
    <definedName name="_16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1144"}</definedName>
    <definedName name="_16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1143"}</definedName>
    <definedName name="_16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1143"}</definedName>
    <definedName name="_16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1142"}</definedName>
    <definedName name="_16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1142"}</definedName>
    <definedName name="_1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1285"}</definedName>
    <definedName name="_1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1285"}</definedName>
    <definedName name="_16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1141"}</definedName>
    <definedName name="_16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1141"}</definedName>
    <definedName name="_16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1140"}</definedName>
    <definedName name="_16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1140"}</definedName>
    <definedName name="_16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1139"}</definedName>
    <definedName name="_16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1139"}</definedName>
    <definedName name="_16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1138"}</definedName>
    <definedName name="_16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1138"}</definedName>
    <definedName name="_16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1137"}</definedName>
    <definedName name="_16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1137"}</definedName>
    <definedName name="_16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1136"}</definedName>
    <definedName name="_16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1136"}</definedName>
    <definedName name="_16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1135"}</definedName>
    <definedName name="_16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1135"}</definedName>
    <definedName name="_16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1134"}</definedName>
    <definedName name="_16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1134"}</definedName>
    <definedName name="_16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1133"}</definedName>
    <definedName name="_16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1133"}</definedName>
    <definedName name="_16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1132"}</definedName>
    <definedName name="_16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1132"}</definedName>
    <definedName name="_1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1284"}</definedName>
    <definedName name="_1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1284"}</definedName>
    <definedName name="_16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1131"}</definedName>
    <definedName name="_16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1131"}</definedName>
    <definedName name="_16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1130"}</definedName>
    <definedName name="_16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1130"}</definedName>
    <definedName name="_16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1129"}</definedName>
    <definedName name="_16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1129"}</definedName>
    <definedName name="_16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1128"}</definedName>
    <definedName name="_16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1128"}</definedName>
    <definedName name="_16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1127"}</definedName>
    <definedName name="_16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1127"}</definedName>
    <definedName name="_16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1126"}</definedName>
    <definedName name="_16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1126"}</definedName>
    <definedName name="_16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1125"}</definedName>
    <definedName name="_16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1125"}</definedName>
    <definedName name="_16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1124"}</definedName>
    <definedName name="_16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1124"}</definedName>
    <definedName name="_16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1123"}</definedName>
    <definedName name="_16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1123"}</definedName>
    <definedName name="_16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1122"}</definedName>
    <definedName name="_16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1122"}</definedName>
    <definedName name="_1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1283"}</definedName>
    <definedName name="_1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1283"}</definedName>
    <definedName name="_16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1121"}</definedName>
    <definedName name="_16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1121"}</definedName>
    <definedName name="_16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1120"}</definedName>
    <definedName name="_16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1120"}</definedName>
    <definedName name="_16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1119"}</definedName>
    <definedName name="_16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1119"}</definedName>
    <definedName name="_16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1118"}</definedName>
    <definedName name="_16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1118"}</definedName>
    <definedName name="_16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1117"}</definedName>
    <definedName name="_16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1117"}</definedName>
    <definedName name="_16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1116"}</definedName>
    <definedName name="_16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1116"}</definedName>
    <definedName name="_16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1115"}</definedName>
    <definedName name="_16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1115"}</definedName>
    <definedName name="_16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1114"}</definedName>
    <definedName name="_16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1114"}</definedName>
    <definedName name="_16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1113"}</definedName>
    <definedName name="_16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1113"}</definedName>
    <definedName name="_16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1112"}</definedName>
    <definedName name="_16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1112"}</definedName>
    <definedName name="_1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1282"}</definedName>
    <definedName name="_1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1282"}</definedName>
    <definedName name="_16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1111"}</definedName>
    <definedName name="_16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1111"}</definedName>
    <definedName name="_16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1110"}</definedName>
    <definedName name="_16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1110"}</definedName>
    <definedName name="_16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1109"}</definedName>
    <definedName name="_16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1109"}</definedName>
    <definedName name="_16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1108"}</definedName>
    <definedName name="_16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1108"}</definedName>
    <definedName name="_16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1107"}</definedName>
    <definedName name="_16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1107"}</definedName>
    <definedName name="_16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1106"}</definedName>
    <definedName name="_16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1106"}</definedName>
    <definedName name="_16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1105"}</definedName>
    <definedName name="_16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1105"}</definedName>
    <definedName name="_16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1104"}</definedName>
    <definedName name="_16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1104"}</definedName>
    <definedName name="_16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1103"}</definedName>
    <definedName name="_16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1103"}</definedName>
    <definedName name="_16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1102"}</definedName>
    <definedName name="_16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1102"}</definedName>
    <definedName name="_1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1281"}</definedName>
    <definedName name="_1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1281"}</definedName>
    <definedName name="_16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1101"}</definedName>
    <definedName name="_16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1101"}</definedName>
    <definedName name="_16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1100"}</definedName>
    <definedName name="_16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1100"}</definedName>
    <definedName name="_16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1099"}</definedName>
    <definedName name="_16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1099"}</definedName>
    <definedName name="_16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1098"}</definedName>
    <definedName name="_16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1098"}</definedName>
    <definedName name="_16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1097"}</definedName>
    <definedName name="_16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1097"}</definedName>
    <definedName name="_16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1096"}</definedName>
    <definedName name="_16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1096"}</definedName>
    <definedName name="_16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1095"}</definedName>
    <definedName name="_16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1095"}</definedName>
    <definedName name="_16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1094"}</definedName>
    <definedName name="_16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1094"}</definedName>
    <definedName name="_16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1093"}</definedName>
    <definedName name="_16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1093"}</definedName>
    <definedName name="_16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1092"}</definedName>
    <definedName name="_16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1092"}</definedName>
    <definedName name="_1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1280"}</definedName>
    <definedName name="_1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1280"}</definedName>
    <definedName name="_16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1091"}</definedName>
    <definedName name="_16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1091"}</definedName>
    <definedName name="_16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1090"}</definedName>
    <definedName name="_16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1090"}</definedName>
    <definedName name="_16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1089"}</definedName>
    <definedName name="_16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1089"}</definedName>
    <definedName name="_16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1088"}</definedName>
    <definedName name="_16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1088"}</definedName>
    <definedName name="_16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1087"}</definedName>
    <definedName name="_16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1087"}</definedName>
    <definedName name="_16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1086"}</definedName>
    <definedName name="_16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1086"}</definedName>
    <definedName name="_16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1085"}</definedName>
    <definedName name="_16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1085"}</definedName>
    <definedName name="_16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1084"}</definedName>
    <definedName name="_16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1084"}</definedName>
    <definedName name="_16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1083"}</definedName>
    <definedName name="_16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1083"}</definedName>
    <definedName name="_16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1082"}</definedName>
    <definedName name="_16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1082"}</definedName>
    <definedName name="_1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1279"}</definedName>
    <definedName name="_1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1279"}</definedName>
    <definedName name="_16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1081"}</definedName>
    <definedName name="_16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1081"}</definedName>
    <definedName name="_16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1080"}</definedName>
    <definedName name="_16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1080"}</definedName>
    <definedName name="_16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1079"}</definedName>
    <definedName name="_16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1079"}</definedName>
    <definedName name="_16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1078"}</definedName>
    <definedName name="_16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1078"}</definedName>
    <definedName name="_16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1077"}</definedName>
    <definedName name="_16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1077"}</definedName>
    <definedName name="_16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1076"}</definedName>
    <definedName name="_16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1076"}</definedName>
    <definedName name="_16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1075"}</definedName>
    <definedName name="_16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1075"}</definedName>
    <definedName name="_16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1074"}</definedName>
    <definedName name="_16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1074"}</definedName>
    <definedName name="_16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1073"}</definedName>
    <definedName name="_16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1073"}</definedName>
    <definedName name="_16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1072"}</definedName>
    <definedName name="_16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1072"}</definedName>
    <definedName name="_1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1278"}</definedName>
    <definedName name="_1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1278"}</definedName>
    <definedName name="_16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1071"}</definedName>
    <definedName name="_16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1071"}</definedName>
    <definedName name="_16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1070"}</definedName>
    <definedName name="_16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1070"}</definedName>
    <definedName name="_16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1069"}</definedName>
    <definedName name="_16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1069"}</definedName>
    <definedName name="_16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1068"}</definedName>
    <definedName name="_16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1068"}</definedName>
    <definedName name="_16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1067"}</definedName>
    <definedName name="_16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1067"}</definedName>
    <definedName name="_16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1066"}</definedName>
    <definedName name="_16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1066"}</definedName>
    <definedName name="_16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1065"}</definedName>
    <definedName name="_16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1065"}</definedName>
    <definedName name="_16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1064"}</definedName>
    <definedName name="_16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1064"}</definedName>
    <definedName name="_16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1063"}</definedName>
    <definedName name="_16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1063"}</definedName>
    <definedName name="_16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1062"}</definedName>
    <definedName name="_16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1062"}</definedName>
    <definedName name="_1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1277"}</definedName>
    <definedName name="_1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1277"}</definedName>
    <definedName name="_16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1061"}</definedName>
    <definedName name="_16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1061"}</definedName>
    <definedName name="_16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1060"}</definedName>
    <definedName name="_16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1060"}</definedName>
    <definedName name="_16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1059"}</definedName>
    <definedName name="_16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1059"}</definedName>
    <definedName name="_16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1058"}</definedName>
    <definedName name="_16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1058"}</definedName>
    <definedName name="_16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1057"}</definedName>
    <definedName name="_16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1057"}</definedName>
    <definedName name="_16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1056"}</definedName>
    <definedName name="_16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1056"}</definedName>
    <definedName name="_16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1055"}</definedName>
    <definedName name="_16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1055"}</definedName>
    <definedName name="_16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1054"}</definedName>
    <definedName name="_16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1054"}</definedName>
    <definedName name="_16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1053"}</definedName>
    <definedName name="_16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1053"}</definedName>
    <definedName name="_16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1052"}</definedName>
    <definedName name="_16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1052"}</definedName>
    <definedName name="_17__123Graph_ACHART_3" hidden="1">#N/A</definedName>
    <definedName name="_17__123Graph_CCHART_6" hidden="1">'[23]Lease Flows'!$F$70:$AH$70</definedName>
    <definedName name="_17__123Graph_LBL_ACHART_1" hidden="1">[29]synthgraph!#REF!</definedName>
    <definedName name="_17__123Graph_LBL_ACHART_3" hidden="1">#REF!</definedName>
    <definedName name="_17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49"}</definedName>
    <definedName name="_17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49"}</definedName>
    <definedName name="_17__FDSAUDITLINK___1" localSheetId="2" hidden="1">{"fdsup://IBCentral/FAT Viewer?action=UPDATE&amp;creator=factset&amp;DOC_NAME=fat:reuters_qtrly_source_window.fat&amp;display_string=Audit&amp;DYN_ARGS=TRUE&amp;VAR:ID1=86366710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__FDSAUDITLINK___1" hidden="1">{"fdsup://IBCentral/FAT Viewer?action=UPDATE&amp;creator=factset&amp;DOC_NAME=fat:reuters_qtrly_source_window.fat&amp;display_string=Audit&amp;DYN_ARGS=TRUE&amp;VAR:ID1=86366710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__FDSAUDITLINK___2" localSheetId="2" hidden="1">{"fdsup://IBCentral/FAT Viewer?action=UPDATE&amp;creator=factset&amp;DOC_NAME=fat:reuters_qtrly_source_window.fat&amp;display_string=Audit&amp;DYN_ARGS=TRUE&amp;VAR:ID1=86366710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__FDSAUDITLINK___2" hidden="1">{"fdsup://IBCentral/FAT Viewer?action=UPDATE&amp;creator=factset&amp;DOC_NAME=fat:reuters_qtrly_source_window.fat&amp;display_string=Audit&amp;DYN_ARGS=TRUE&amp;VAR:ID1=86366710&amp;VAR:RCODE=DSTT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1276"}</definedName>
    <definedName name="_1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1276"}</definedName>
    <definedName name="_17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1051"}</definedName>
    <definedName name="_17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1051"}</definedName>
    <definedName name="_17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1050"}</definedName>
    <definedName name="_17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1050"}</definedName>
    <definedName name="_17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1049"}</definedName>
    <definedName name="_17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1049"}</definedName>
    <definedName name="_17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1048"}</definedName>
    <definedName name="_17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1048"}</definedName>
    <definedName name="_17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1047"}</definedName>
    <definedName name="_17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1047"}</definedName>
    <definedName name="_17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1046"}</definedName>
    <definedName name="_17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1046"}</definedName>
    <definedName name="_17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1045"}</definedName>
    <definedName name="_17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1045"}</definedName>
    <definedName name="_17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1044"}</definedName>
    <definedName name="_17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1044"}</definedName>
    <definedName name="_17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1043"}</definedName>
    <definedName name="_17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1043"}</definedName>
    <definedName name="_17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1042"}</definedName>
    <definedName name="_17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1042"}</definedName>
    <definedName name="_1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1275"}</definedName>
    <definedName name="_1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1275"}</definedName>
    <definedName name="_17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1041"}</definedName>
    <definedName name="_17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1041"}</definedName>
    <definedName name="_17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1040"}</definedName>
    <definedName name="_17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1040"}</definedName>
    <definedName name="_17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1039"}</definedName>
    <definedName name="_17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1039"}</definedName>
    <definedName name="_17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1038"}</definedName>
    <definedName name="_17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1038"}</definedName>
    <definedName name="_17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1037"}</definedName>
    <definedName name="_17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1037"}</definedName>
    <definedName name="_17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1036"}</definedName>
    <definedName name="_17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1036"}</definedName>
    <definedName name="_17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1035"}</definedName>
    <definedName name="_17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1035"}</definedName>
    <definedName name="_17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1034"}</definedName>
    <definedName name="_17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1034"}</definedName>
    <definedName name="_17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1033"}</definedName>
    <definedName name="_17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1033"}</definedName>
    <definedName name="_17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1032"}</definedName>
    <definedName name="_17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1032"}</definedName>
    <definedName name="_1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1274"}</definedName>
    <definedName name="_1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1274"}</definedName>
    <definedName name="_17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1031"}</definedName>
    <definedName name="_17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1031"}</definedName>
    <definedName name="_17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1030"}</definedName>
    <definedName name="_17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1030"}</definedName>
    <definedName name="_17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1029"}</definedName>
    <definedName name="_17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1029"}</definedName>
    <definedName name="_17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1028"}</definedName>
    <definedName name="_17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1028"}</definedName>
    <definedName name="_17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1027"}</definedName>
    <definedName name="_17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1027"}</definedName>
    <definedName name="_17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1026"}</definedName>
    <definedName name="_17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1026"}</definedName>
    <definedName name="_17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1025"}</definedName>
    <definedName name="_17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1025"}</definedName>
    <definedName name="_17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1024"}</definedName>
    <definedName name="_17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1024"}</definedName>
    <definedName name="_17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1023"}</definedName>
    <definedName name="_17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1023"}</definedName>
    <definedName name="_17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1022"}</definedName>
    <definedName name="_17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1022"}</definedName>
    <definedName name="_1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1273"}</definedName>
    <definedName name="_1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1273"}</definedName>
    <definedName name="_17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1021"}</definedName>
    <definedName name="_17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1021"}</definedName>
    <definedName name="_17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1020"}</definedName>
    <definedName name="_17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1020"}</definedName>
    <definedName name="_17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1019"}</definedName>
    <definedName name="_17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1019"}</definedName>
    <definedName name="_17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1018"}</definedName>
    <definedName name="_17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1018"}</definedName>
    <definedName name="_17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1017"}</definedName>
    <definedName name="_17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1017"}</definedName>
    <definedName name="_17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1016"}</definedName>
    <definedName name="_17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1016"}</definedName>
    <definedName name="_17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1015"}</definedName>
    <definedName name="_17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1015"}</definedName>
    <definedName name="_17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1014"}</definedName>
    <definedName name="_17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1014"}</definedName>
    <definedName name="_17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1013"}</definedName>
    <definedName name="_17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1013"}</definedName>
    <definedName name="_17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1012"}</definedName>
    <definedName name="_17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1012"}</definedName>
    <definedName name="_1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1272"}</definedName>
    <definedName name="_1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1272"}</definedName>
    <definedName name="_17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1011"}</definedName>
    <definedName name="_17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1011"}</definedName>
    <definedName name="_17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1010"}</definedName>
    <definedName name="_17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1010"}</definedName>
    <definedName name="_17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1009"}</definedName>
    <definedName name="_17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1009"}</definedName>
    <definedName name="_17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1008"}</definedName>
    <definedName name="_17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1008"}</definedName>
    <definedName name="_17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1007"}</definedName>
    <definedName name="_17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1007"}</definedName>
    <definedName name="_17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1006"}</definedName>
    <definedName name="_17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1006"}</definedName>
    <definedName name="_17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1005"}</definedName>
    <definedName name="_17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1005"}</definedName>
    <definedName name="_17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1004"}</definedName>
    <definedName name="_17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1004"}</definedName>
    <definedName name="_17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1003"}</definedName>
    <definedName name="_17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1003"}</definedName>
    <definedName name="_17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1002"}</definedName>
    <definedName name="_17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1002"}</definedName>
    <definedName name="_1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1271"}</definedName>
    <definedName name="_1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1271"}</definedName>
    <definedName name="_17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1001"}</definedName>
    <definedName name="_17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1001"}</definedName>
    <definedName name="_17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1000"}</definedName>
    <definedName name="_17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1000"}</definedName>
    <definedName name="_17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999"}</definedName>
    <definedName name="_17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999"}</definedName>
    <definedName name="_17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998"}</definedName>
    <definedName name="_17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998"}</definedName>
    <definedName name="_17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997"}</definedName>
    <definedName name="_17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997"}</definedName>
    <definedName name="_17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996"}</definedName>
    <definedName name="_17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996"}</definedName>
    <definedName name="_17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995"}</definedName>
    <definedName name="_17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995"}</definedName>
    <definedName name="_17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994"}</definedName>
    <definedName name="_17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994"}</definedName>
    <definedName name="_17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993"}</definedName>
    <definedName name="_17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993"}</definedName>
    <definedName name="_17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992"}</definedName>
    <definedName name="_17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992"}</definedName>
    <definedName name="_1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1270"}</definedName>
    <definedName name="_1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1270"}</definedName>
    <definedName name="_17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991"}</definedName>
    <definedName name="_17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991"}</definedName>
    <definedName name="_17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990"}</definedName>
    <definedName name="_17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990"}</definedName>
    <definedName name="_17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989"}</definedName>
    <definedName name="_17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989"}</definedName>
    <definedName name="_17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988"}</definedName>
    <definedName name="_17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988"}</definedName>
    <definedName name="_17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987"}</definedName>
    <definedName name="_17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987"}</definedName>
    <definedName name="_17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986"}</definedName>
    <definedName name="_17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986"}</definedName>
    <definedName name="_17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985"}</definedName>
    <definedName name="_17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985"}</definedName>
    <definedName name="_17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984"}</definedName>
    <definedName name="_17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984"}</definedName>
    <definedName name="_17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983"}</definedName>
    <definedName name="_17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983"}</definedName>
    <definedName name="_17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982"}</definedName>
    <definedName name="_17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982"}</definedName>
    <definedName name="_1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1269"}</definedName>
    <definedName name="_1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1269"}</definedName>
    <definedName name="_17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981"}</definedName>
    <definedName name="_17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981"}</definedName>
    <definedName name="_17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980"}</definedName>
    <definedName name="_17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980"}</definedName>
    <definedName name="_17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979"}</definedName>
    <definedName name="_17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979"}</definedName>
    <definedName name="_17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978"}</definedName>
    <definedName name="_17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978"}</definedName>
    <definedName name="_17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977"}</definedName>
    <definedName name="_17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977"}</definedName>
    <definedName name="_17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976"}</definedName>
    <definedName name="_17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976"}</definedName>
    <definedName name="_17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975"}</definedName>
    <definedName name="_17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975"}</definedName>
    <definedName name="_17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974"}</definedName>
    <definedName name="_17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974"}</definedName>
    <definedName name="_17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973"}</definedName>
    <definedName name="_17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973"}</definedName>
    <definedName name="_17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972"}</definedName>
    <definedName name="_17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972"}</definedName>
    <definedName name="_1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1268"}</definedName>
    <definedName name="_1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1268"}</definedName>
    <definedName name="_17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971"}</definedName>
    <definedName name="_17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971"}</definedName>
    <definedName name="_17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970"}</definedName>
    <definedName name="_17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970"}</definedName>
    <definedName name="_17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969"}</definedName>
    <definedName name="_17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969"}</definedName>
    <definedName name="_17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968"}</definedName>
    <definedName name="_17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968"}</definedName>
    <definedName name="_17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967"}</definedName>
    <definedName name="_17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967"}</definedName>
    <definedName name="_17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966"}</definedName>
    <definedName name="_17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966"}</definedName>
    <definedName name="_17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965"}</definedName>
    <definedName name="_17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965"}</definedName>
    <definedName name="_17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964"}</definedName>
    <definedName name="_17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964"}</definedName>
    <definedName name="_17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963"}</definedName>
    <definedName name="_17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963"}</definedName>
    <definedName name="_17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962"}</definedName>
    <definedName name="_17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962"}</definedName>
    <definedName name="_1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1267"}</definedName>
    <definedName name="_1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1267"}</definedName>
    <definedName name="_17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961"}</definedName>
    <definedName name="_17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961"}</definedName>
    <definedName name="_17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960"}</definedName>
    <definedName name="_17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960"}</definedName>
    <definedName name="_17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959"}</definedName>
    <definedName name="_17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959"}</definedName>
    <definedName name="_17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958"}</definedName>
    <definedName name="_17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958"}</definedName>
    <definedName name="_17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957"}</definedName>
    <definedName name="_17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957"}</definedName>
    <definedName name="_17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956"}</definedName>
    <definedName name="_17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956"}</definedName>
    <definedName name="_17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955"}</definedName>
    <definedName name="_17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955"}</definedName>
    <definedName name="_17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954"}</definedName>
    <definedName name="_17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954"}</definedName>
    <definedName name="_17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953"}</definedName>
    <definedName name="_17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953"}</definedName>
    <definedName name="_17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952"}</definedName>
    <definedName name="_17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952"}</definedName>
    <definedName name="_18__123Graph_ACHART_5" hidden="1">#N/A</definedName>
    <definedName name="_18__123Graph_CCHART_7" hidden="1">'[27]Deal CF'!$H$231:$AE$231</definedName>
    <definedName name="_18__123Graph_LBL_ACHART_3" hidden="1">#REF!</definedName>
    <definedName name="_18__123Graph_LBL_CGRAFICO_1" hidden="1">[25]SEG.TECN!#REF!</definedName>
    <definedName name="_18__123Graph_LBL_DCHART_1" hidden="1">[28]synthgraph!#REF!</definedName>
    <definedName name="_18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56"}</definedName>
    <definedName name="_18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56"}</definedName>
    <definedName name="_18__FDSAUDITLINK___1" localSheetId="2" hidden="1">{"fdsup://IBCentral/FAT Viewer?action=UPDATE&amp;creator=factset&amp;DOC_NAME=fat:reuters_qtrly_source_window.fat&amp;display_string=Audit&amp;DYN_ARGS=TRUE&amp;VAR:ID1=86366710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__FDSAUDITLINK___1" hidden="1">{"fdsup://IBCentral/FAT Viewer?action=UPDATE&amp;creator=factset&amp;DOC_NAME=fat:reuters_qtrly_source_window.fat&amp;display_string=Audit&amp;DYN_ARGS=TRUE&amp;VAR:ID1=86366710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__FDSAUDITLINK___2" localSheetId="2" hidden="1">{"fdsup://IBCentral/FAT Viewer?action=UPDATE&amp;creator=factset&amp;DOC_NAME=fat:reuters_qtrly_source_window.fat&amp;display_string=Audit&amp;DYN_ARGS=TRUE&amp;VAR:ID1=86366710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__FDSAUDITLINK___2" hidden="1">{"fdsup://IBCentral/FAT Viewer?action=UPDATE&amp;creator=factset&amp;DOC_NAME=fat:reuters_qtrly_source_window.fat&amp;display_string=Audit&amp;DYN_ARGS=TRUE&amp;VAR:ID1=86366710&amp;VAR:RCODE=LTT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1266"}</definedName>
    <definedName name="_1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1266"}</definedName>
    <definedName name="_18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951"}</definedName>
    <definedName name="_18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951"}</definedName>
    <definedName name="_18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950"}</definedName>
    <definedName name="_18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950"}</definedName>
    <definedName name="_18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949"}</definedName>
    <definedName name="_18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949"}</definedName>
    <definedName name="_18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948"}</definedName>
    <definedName name="_18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948"}</definedName>
    <definedName name="_18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947"}</definedName>
    <definedName name="_18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947"}</definedName>
    <definedName name="_18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946"}</definedName>
    <definedName name="_18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946"}</definedName>
    <definedName name="_18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945"}</definedName>
    <definedName name="_18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945"}</definedName>
    <definedName name="_18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944"}</definedName>
    <definedName name="_18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944"}</definedName>
    <definedName name="_18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943"}</definedName>
    <definedName name="_18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943"}</definedName>
    <definedName name="_18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942"}</definedName>
    <definedName name="_18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942"}</definedName>
    <definedName name="_1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1265"}</definedName>
    <definedName name="_1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1265"}</definedName>
    <definedName name="_18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941"}</definedName>
    <definedName name="_18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941"}</definedName>
    <definedName name="_18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940"}</definedName>
    <definedName name="_18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940"}</definedName>
    <definedName name="_18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939"}</definedName>
    <definedName name="_18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939"}</definedName>
    <definedName name="_18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938"}</definedName>
    <definedName name="_18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938"}</definedName>
    <definedName name="_18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937"}</definedName>
    <definedName name="_18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937"}</definedName>
    <definedName name="_18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936"}</definedName>
    <definedName name="_18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936"}</definedName>
    <definedName name="_18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935"}</definedName>
    <definedName name="_18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935"}</definedName>
    <definedName name="_18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934"}</definedName>
    <definedName name="_18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934"}</definedName>
    <definedName name="_18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933"}</definedName>
    <definedName name="_18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933"}</definedName>
    <definedName name="_18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932"}</definedName>
    <definedName name="_18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932"}</definedName>
    <definedName name="_1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1264"}</definedName>
    <definedName name="_1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1264"}</definedName>
    <definedName name="_18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931"}</definedName>
    <definedName name="_18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931"}</definedName>
    <definedName name="_18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930"}</definedName>
    <definedName name="_18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930"}</definedName>
    <definedName name="_18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929"}</definedName>
    <definedName name="_18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929"}</definedName>
    <definedName name="_18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928"}</definedName>
    <definedName name="_18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928"}</definedName>
    <definedName name="_18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927"}</definedName>
    <definedName name="_18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927"}</definedName>
    <definedName name="_18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926"}</definedName>
    <definedName name="_18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926"}</definedName>
    <definedName name="_18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925"}</definedName>
    <definedName name="_18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925"}</definedName>
    <definedName name="_18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924"}</definedName>
    <definedName name="_18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924"}</definedName>
    <definedName name="_18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923"}</definedName>
    <definedName name="_18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923"}</definedName>
    <definedName name="_18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922"}</definedName>
    <definedName name="_18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922"}</definedName>
    <definedName name="_1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1263"}</definedName>
    <definedName name="_1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1263"}</definedName>
    <definedName name="_18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921"}</definedName>
    <definedName name="_18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921"}</definedName>
    <definedName name="_18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920"}</definedName>
    <definedName name="_18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920"}</definedName>
    <definedName name="_18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919"}</definedName>
    <definedName name="_18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919"}</definedName>
    <definedName name="_18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918"}</definedName>
    <definedName name="_18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918"}</definedName>
    <definedName name="_18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917"}</definedName>
    <definedName name="_18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917"}</definedName>
    <definedName name="_18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916"}</definedName>
    <definedName name="_18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916"}</definedName>
    <definedName name="_18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915"}</definedName>
    <definedName name="_18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915"}</definedName>
    <definedName name="_18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914"}</definedName>
    <definedName name="_18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914"}</definedName>
    <definedName name="_18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913"}</definedName>
    <definedName name="_18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913"}</definedName>
    <definedName name="_18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912"}</definedName>
    <definedName name="_18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912"}</definedName>
    <definedName name="_1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1262"}</definedName>
    <definedName name="_1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1262"}</definedName>
    <definedName name="_18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911"}</definedName>
    <definedName name="_18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911"}</definedName>
    <definedName name="_18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910"}</definedName>
    <definedName name="_18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910"}</definedName>
    <definedName name="_18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909"}</definedName>
    <definedName name="_18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909"}</definedName>
    <definedName name="_18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908"}</definedName>
    <definedName name="_18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908"}</definedName>
    <definedName name="_18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907"}</definedName>
    <definedName name="_18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907"}</definedName>
    <definedName name="_18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906"}</definedName>
    <definedName name="_18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906"}</definedName>
    <definedName name="_18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905"}</definedName>
    <definedName name="_18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905"}</definedName>
    <definedName name="_18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904"}</definedName>
    <definedName name="_18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904"}</definedName>
    <definedName name="_18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903"}</definedName>
    <definedName name="_18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903"}</definedName>
    <definedName name="_18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902"}</definedName>
    <definedName name="_18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902"}</definedName>
    <definedName name="_1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1261"}</definedName>
    <definedName name="_1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1261"}</definedName>
    <definedName name="_18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901"}</definedName>
    <definedName name="_18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901"}</definedName>
    <definedName name="_18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900"}</definedName>
    <definedName name="_18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900"}</definedName>
    <definedName name="_18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899"}</definedName>
    <definedName name="_18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899"}</definedName>
    <definedName name="_18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898"}</definedName>
    <definedName name="_18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898"}</definedName>
    <definedName name="_18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897"}</definedName>
    <definedName name="_18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897"}</definedName>
    <definedName name="_18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896"}</definedName>
    <definedName name="_18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896"}</definedName>
    <definedName name="_18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895"}</definedName>
    <definedName name="_18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895"}</definedName>
    <definedName name="_18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894"}</definedName>
    <definedName name="_18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894"}</definedName>
    <definedName name="_18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893"}</definedName>
    <definedName name="_18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893"}</definedName>
    <definedName name="_18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892"}</definedName>
    <definedName name="_18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892"}</definedName>
    <definedName name="_1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1260"}</definedName>
    <definedName name="_1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1260"}</definedName>
    <definedName name="_18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891"}</definedName>
    <definedName name="_18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891"}</definedName>
    <definedName name="_18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890"}</definedName>
    <definedName name="_18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890"}</definedName>
    <definedName name="_18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889"}</definedName>
    <definedName name="_18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889"}</definedName>
    <definedName name="_18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888"}</definedName>
    <definedName name="_18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888"}</definedName>
    <definedName name="_18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887"}</definedName>
    <definedName name="_18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887"}</definedName>
    <definedName name="_18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886"}</definedName>
    <definedName name="_18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886"}</definedName>
    <definedName name="_18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885"}</definedName>
    <definedName name="_18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885"}</definedName>
    <definedName name="_18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884"}</definedName>
    <definedName name="_18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884"}</definedName>
    <definedName name="_18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883"}</definedName>
    <definedName name="_18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883"}</definedName>
    <definedName name="_18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882"}</definedName>
    <definedName name="_18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882"}</definedName>
    <definedName name="_1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1259"}</definedName>
    <definedName name="_1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1259"}</definedName>
    <definedName name="_18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881"}</definedName>
    <definedName name="_18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881"}</definedName>
    <definedName name="_18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880"}</definedName>
    <definedName name="_18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880"}</definedName>
    <definedName name="_18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879"}</definedName>
    <definedName name="_18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879"}</definedName>
    <definedName name="_18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878"}</definedName>
    <definedName name="_18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878"}</definedName>
    <definedName name="_18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877"}</definedName>
    <definedName name="_18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877"}</definedName>
    <definedName name="_18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876"}</definedName>
    <definedName name="_18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876"}</definedName>
    <definedName name="_18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875"}</definedName>
    <definedName name="_18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875"}</definedName>
    <definedName name="_18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874"}</definedName>
    <definedName name="_18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874"}</definedName>
    <definedName name="_18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873"}</definedName>
    <definedName name="_18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873"}</definedName>
    <definedName name="_18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872"}</definedName>
    <definedName name="_18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872"}</definedName>
    <definedName name="_1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1258"}</definedName>
    <definedName name="_1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1258"}</definedName>
    <definedName name="_18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871"}</definedName>
    <definedName name="_18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871"}</definedName>
    <definedName name="_18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870"}</definedName>
    <definedName name="_18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870"}</definedName>
    <definedName name="_18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869"}</definedName>
    <definedName name="_18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869"}</definedName>
    <definedName name="_18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868"}</definedName>
    <definedName name="_18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868"}</definedName>
    <definedName name="_18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867"}</definedName>
    <definedName name="_18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867"}</definedName>
    <definedName name="_18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866"}</definedName>
    <definedName name="_18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866"}</definedName>
    <definedName name="_18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865"}</definedName>
    <definedName name="_18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865"}</definedName>
    <definedName name="_18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864"}</definedName>
    <definedName name="_18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864"}</definedName>
    <definedName name="_18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863"}</definedName>
    <definedName name="_18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863"}</definedName>
    <definedName name="_18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862"}</definedName>
    <definedName name="_18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862"}</definedName>
    <definedName name="_1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1257"}</definedName>
    <definedName name="_1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1257"}</definedName>
    <definedName name="_18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861"}</definedName>
    <definedName name="_18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861"}</definedName>
    <definedName name="_18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860"}</definedName>
    <definedName name="_18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860"}</definedName>
    <definedName name="_18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859"}</definedName>
    <definedName name="_18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859"}</definedName>
    <definedName name="_18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858"}</definedName>
    <definedName name="_18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858"}</definedName>
    <definedName name="_18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857"}</definedName>
    <definedName name="_18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857"}</definedName>
    <definedName name="_18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856"}</definedName>
    <definedName name="_18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856"}</definedName>
    <definedName name="_18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855"}</definedName>
    <definedName name="_18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855"}</definedName>
    <definedName name="_18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854"}</definedName>
    <definedName name="_18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854"}</definedName>
    <definedName name="_18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853"}</definedName>
    <definedName name="_18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853"}</definedName>
    <definedName name="_18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852"}</definedName>
    <definedName name="_18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852"}</definedName>
    <definedName name="_19__123Graph_ACHART_6" hidden="1">#N/A</definedName>
    <definedName name="_19__123Graph_DCHART_7" hidden="1">'[27]Deal CF'!$H$232:$AE$232</definedName>
    <definedName name="_19__123Graph_LBL_DCHART_1" hidden="1">[29]synthgraph!#REF!</definedName>
    <definedName name="_19__123Graph_XCHART_2" hidden="1">'[22]Steel Comp.'!$W$8:$W$21</definedName>
    <definedName name="_19__123Graph_XGRAFICO_2" hidden="1">#REF!</definedName>
    <definedName name="_19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57"}</definedName>
    <definedName name="_19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57"}</definedName>
    <definedName name="_19__FDSAUDITLINK___1" localSheetId="2" hidden="1">{"fdsup://IBCentral/FAT Viewer?action=UPDATE&amp;creator=factset&amp;DOC_NAME=fat:reuters_qtrly_source_window.fat&amp;display_string=Audit&amp;DYN_ARGS=TRUE&amp;VAR:ID1=86366710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__FDSAUDITLINK___1" hidden="1">{"fdsup://IBCentral/FAT Viewer?action=UPDATE&amp;creator=factset&amp;DOC_NAME=fat:reuters_qtrly_source_window.fat&amp;display_string=Audit&amp;DYN_ARGS=TRUE&amp;VAR:ID1=86366710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__FDSAUDITLINK___2" localSheetId="2" hidden="1">{"fdsup://IBCentral/FAT Viewer?action=UPDATE&amp;creator=factset&amp;DOC_NAME=fat:reuters_qtrly_source_window.fat&amp;display_string=Audit&amp;DYN_ARGS=TRUE&amp;VAR:ID1=86366710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__FDSAUDITLINK___2" hidden="1">{"fdsup://IBCentral/FAT Viewer?action=UPDATE&amp;creator=factset&amp;DOC_NAME=fat:reuters_qtrly_source_window.fat&amp;display_string=Audit&amp;DYN_ARGS=TRUE&amp;VAR:ID1=86366710&amp;VAR:RCODE=ZCPS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1256"}</definedName>
    <definedName name="_1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1256"}</definedName>
    <definedName name="_19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851"}</definedName>
    <definedName name="_19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851"}</definedName>
    <definedName name="_19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850"}</definedName>
    <definedName name="_19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850"}</definedName>
    <definedName name="_19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849"}</definedName>
    <definedName name="_19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849"}</definedName>
    <definedName name="_19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848"}</definedName>
    <definedName name="_19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848"}</definedName>
    <definedName name="_19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847"}</definedName>
    <definedName name="_19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847"}</definedName>
    <definedName name="_19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846"}</definedName>
    <definedName name="_19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846"}</definedName>
    <definedName name="_19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845"}</definedName>
    <definedName name="_19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845"}</definedName>
    <definedName name="_19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844"}</definedName>
    <definedName name="_19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844"}</definedName>
    <definedName name="_19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843"}</definedName>
    <definedName name="_19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843"}</definedName>
    <definedName name="_19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842"}</definedName>
    <definedName name="_19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842"}</definedName>
    <definedName name="_1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1255"}</definedName>
    <definedName name="_1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1255"}</definedName>
    <definedName name="_19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841"}</definedName>
    <definedName name="_19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841"}</definedName>
    <definedName name="_19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840"}</definedName>
    <definedName name="_19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840"}</definedName>
    <definedName name="_19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839"}</definedName>
    <definedName name="_19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839"}</definedName>
    <definedName name="_19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838"}</definedName>
    <definedName name="_19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838"}</definedName>
    <definedName name="_19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837"}</definedName>
    <definedName name="_19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837"}</definedName>
    <definedName name="_19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836"}</definedName>
    <definedName name="_19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836"}</definedName>
    <definedName name="_19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835"}</definedName>
    <definedName name="_19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835"}</definedName>
    <definedName name="_19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834"}</definedName>
    <definedName name="_19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834"}</definedName>
    <definedName name="_19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833"}</definedName>
    <definedName name="_19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833"}</definedName>
    <definedName name="_19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832"}</definedName>
    <definedName name="_19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832"}</definedName>
    <definedName name="_1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1254"}</definedName>
    <definedName name="_1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1254"}</definedName>
    <definedName name="_19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831"}</definedName>
    <definedName name="_19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831"}</definedName>
    <definedName name="_19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830"}</definedName>
    <definedName name="_19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830"}</definedName>
    <definedName name="_19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829"}</definedName>
    <definedName name="_19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829"}</definedName>
    <definedName name="_19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828"}</definedName>
    <definedName name="_19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828"}</definedName>
    <definedName name="_19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827"}</definedName>
    <definedName name="_19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827"}</definedName>
    <definedName name="_19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826"}</definedName>
    <definedName name="_19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826"}</definedName>
    <definedName name="_19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825"}</definedName>
    <definedName name="_19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825"}</definedName>
    <definedName name="_19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824"}</definedName>
    <definedName name="_19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824"}</definedName>
    <definedName name="_19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823"}</definedName>
    <definedName name="_19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823"}</definedName>
    <definedName name="_19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822"}</definedName>
    <definedName name="_19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822"}</definedName>
    <definedName name="_1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1253"}</definedName>
    <definedName name="_1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1253"}</definedName>
    <definedName name="_19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821"}</definedName>
    <definedName name="_19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821"}</definedName>
    <definedName name="_19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820"}</definedName>
    <definedName name="_19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820"}</definedName>
    <definedName name="_19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819"}</definedName>
    <definedName name="_19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819"}</definedName>
    <definedName name="_19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818"}</definedName>
    <definedName name="_19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818"}</definedName>
    <definedName name="_19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817"}</definedName>
    <definedName name="_19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817"}</definedName>
    <definedName name="_19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816"}</definedName>
    <definedName name="_19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816"}</definedName>
    <definedName name="_19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815"}</definedName>
    <definedName name="_19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815"}</definedName>
    <definedName name="_19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814"}</definedName>
    <definedName name="_19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814"}</definedName>
    <definedName name="_19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813"}</definedName>
    <definedName name="_19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813"}</definedName>
    <definedName name="_19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812"}</definedName>
    <definedName name="_19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812"}</definedName>
    <definedName name="_1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1252"}</definedName>
    <definedName name="_1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1252"}</definedName>
    <definedName name="_19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811"}</definedName>
    <definedName name="_19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811"}</definedName>
    <definedName name="_19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810"}</definedName>
    <definedName name="_19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810"}</definedName>
    <definedName name="_19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809"}</definedName>
    <definedName name="_19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809"}</definedName>
    <definedName name="_19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808"}</definedName>
    <definedName name="_19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808"}</definedName>
    <definedName name="_19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807"}</definedName>
    <definedName name="_19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807"}</definedName>
    <definedName name="_19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806"}</definedName>
    <definedName name="_19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806"}</definedName>
    <definedName name="_19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805"}</definedName>
    <definedName name="_19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805"}</definedName>
    <definedName name="_19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804"}</definedName>
    <definedName name="_19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804"}</definedName>
    <definedName name="_19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803"}</definedName>
    <definedName name="_19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803"}</definedName>
    <definedName name="_19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802"}</definedName>
    <definedName name="_19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802"}</definedName>
    <definedName name="_1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1251"}</definedName>
    <definedName name="_1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1251"}</definedName>
    <definedName name="_19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801"}</definedName>
    <definedName name="_19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801"}</definedName>
    <definedName name="_19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800"}</definedName>
    <definedName name="_19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800"}</definedName>
    <definedName name="_19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799"}</definedName>
    <definedName name="_19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799"}</definedName>
    <definedName name="_19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798"}</definedName>
    <definedName name="_19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798"}</definedName>
    <definedName name="_19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797"}</definedName>
    <definedName name="_19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797"}</definedName>
    <definedName name="_19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796"}</definedName>
    <definedName name="_19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796"}</definedName>
    <definedName name="_19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795"}</definedName>
    <definedName name="_19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795"}</definedName>
    <definedName name="_19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794"}</definedName>
    <definedName name="_19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794"}</definedName>
    <definedName name="_19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793"}</definedName>
    <definedName name="_19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793"}</definedName>
    <definedName name="_19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792"}</definedName>
    <definedName name="_19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792"}</definedName>
    <definedName name="_1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1250"}</definedName>
    <definedName name="_1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1250"}</definedName>
    <definedName name="_19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791"}</definedName>
    <definedName name="_19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791"}</definedName>
    <definedName name="_19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790"}</definedName>
    <definedName name="_19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790"}</definedName>
    <definedName name="_19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789"}</definedName>
    <definedName name="_19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789"}</definedName>
    <definedName name="_19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788"}</definedName>
    <definedName name="_19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788"}</definedName>
    <definedName name="_19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787"}</definedName>
    <definedName name="_19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787"}</definedName>
    <definedName name="_19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786"}</definedName>
    <definedName name="_19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786"}</definedName>
    <definedName name="_19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785"}</definedName>
    <definedName name="_19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785"}</definedName>
    <definedName name="_19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784"}</definedName>
    <definedName name="_19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784"}</definedName>
    <definedName name="_19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783"}</definedName>
    <definedName name="_19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783"}</definedName>
    <definedName name="_19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782"}</definedName>
    <definedName name="_19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782"}</definedName>
    <definedName name="_1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1249"}</definedName>
    <definedName name="_1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1249"}</definedName>
    <definedName name="_19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781"}</definedName>
    <definedName name="_19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781"}</definedName>
    <definedName name="_19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780"}</definedName>
    <definedName name="_19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780"}</definedName>
    <definedName name="_19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779"}</definedName>
    <definedName name="_19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779"}</definedName>
    <definedName name="_19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778"}</definedName>
    <definedName name="_19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778"}</definedName>
    <definedName name="_19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777"}</definedName>
    <definedName name="_19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777"}</definedName>
    <definedName name="_19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776"}</definedName>
    <definedName name="_19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776"}</definedName>
    <definedName name="_19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775"}</definedName>
    <definedName name="_19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775"}</definedName>
    <definedName name="_19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774"}</definedName>
    <definedName name="_19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774"}</definedName>
    <definedName name="_19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773"}</definedName>
    <definedName name="_19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773"}</definedName>
    <definedName name="_19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772"}</definedName>
    <definedName name="_19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772"}</definedName>
    <definedName name="_1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1248"}</definedName>
    <definedName name="_1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1248"}</definedName>
    <definedName name="_19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771"}</definedName>
    <definedName name="_19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771"}</definedName>
    <definedName name="_19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770"}</definedName>
    <definedName name="_19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770"}</definedName>
    <definedName name="_19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769"}</definedName>
    <definedName name="_19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769"}</definedName>
    <definedName name="_19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768"}</definedName>
    <definedName name="_19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768"}</definedName>
    <definedName name="_19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767"}</definedName>
    <definedName name="_19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767"}</definedName>
    <definedName name="_19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766"}</definedName>
    <definedName name="_19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766"}</definedName>
    <definedName name="_19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765"}</definedName>
    <definedName name="_19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765"}</definedName>
    <definedName name="_19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764"}</definedName>
    <definedName name="_19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764"}</definedName>
    <definedName name="_19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763"}</definedName>
    <definedName name="_19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763"}</definedName>
    <definedName name="_19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762"}</definedName>
    <definedName name="_19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762"}</definedName>
    <definedName name="_1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1247"}</definedName>
    <definedName name="_1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1247"}</definedName>
    <definedName name="_19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761"}</definedName>
    <definedName name="_19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761"}</definedName>
    <definedName name="_19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760"}</definedName>
    <definedName name="_19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760"}</definedName>
    <definedName name="_19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759"}</definedName>
    <definedName name="_19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759"}</definedName>
    <definedName name="_19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758"}</definedName>
    <definedName name="_19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758"}</definedName>
    <definedName name="_19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757"}</definedName>
    <definedName name="_19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757"}</definedName>
    <definedName name="_19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756"}</definedName>
    <definedName name="_19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756"}</definedName>
    <definedName name="_19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755"}</definedName>
    <definedName name="_19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755"}</definedName>
    <definedName name="_19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754"}</definedName>
    <definedName name="_19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754"}</definedName>
    <definedName name="_19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753"}</definedName>
    <definedName name="_19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753"}</definedName>
    <definedName name="_19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752"}</definedName>
    <definedName name="_19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752"}</definedName>
    <definedName name="_2__123Graph_ACHART_2" hidden="1">'[21]Results from Nov 98'!$C$31:$C$51</definedName>
    <definedName name="_2__123Graph_DCHART_1" hidden="1">[20]Cover!$H$18:$H$27</definedName>
    <definedName name="_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52"}</definedName>
    <definedName name="_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52"}</definedName>
    <definedName name="_2__FDSAUDITLINK___1" localSheetId="2" hidden="1">{"fdsup://directions/FAT Viewer?action=UPDATE&amp;creator=factset&amp;DYN_ARGS=TRUE&amp;DOC_NAME=FAT:FQL_AUDITING_CLIENT_TEMPLATE.FAT&amp;display_string=Audit&amp;VAR:KEY=OBIPIJIDUT&amp;VAR:QUERY=UkdGX0VOVFJQUl9WQUwoQU5OLDQwNTYyLCwsLCwsTk9BVURJVCk=&amp;WINDOW=FIRST_POPUP&amp;HEIGHT=450&amp;WI","DTH=450&amp;START_MAXIMIZED=FALSE&amp;VAR:CALENDAR=US&amp;VAR:SYMBOL=IVC&amp;VAR:INDEX=0"}</definedName>
    <definedName name="_2__FDSAUDITLINK___1" hidden="1">{"fdsup://directions/FAT Viewer?action=UPDATE&amp;creator=factset&amp;DYN_ARGS=TRUE&amp;DOC_NAME=FAT:FQL_AUDITING_CLIENT_TEMPLATE.FAT&amp;display_string=Audit&amp;VAR:KEY=OBIPIJIDUT&amp;VAR:QUERY=UkdGX0VOVFJQUl9WQUwoQU5OLDQwNTYyLCwsLCwsTk9BVURJVCk=&amp;WINDOW=FIRST_POPUP&amp;HEIGHT=450&amp;WI","DTH=450&amp;START_MAXIMIZED=FALSE&amp;VAR:CALENDAR=US&amp;VAR:SYMBOL=IVC&amp;VAR:INDEX=0"}</definedName>
    <definedName name="_2__FDSAUDITLINK___2" localSheetId="2" hidden="1">{"fdsup://directions/FAT Viewer?action=UPDATE&amp;creator=factset&amp;DYN_ARGS=TRUE&amp;DOC_NAME=FAT:FQL_AUDITING_CLIENT_TEMPLATE.FAT&amp;display_string=Audit&amp;VAR:KEY=OBIPIJIDUT&amp;VAR:QUERY=UkdGX0VOVFJQUl9WQUwoQU5OLDQwNTYyLCwsLCwsTk9BVURJVCk=&amp;WINDOW=FIRST_POPUP&amp;HEIGHT=450&amp;WI","DTH=450&amp;START_MAXIMIZED=FALSE&amp;VAR:CALENDAR=US&amp;VAR:SYMBOL=IVC&amp;VAR:INDEX=0"}</definedName>
    <definedName name="_2__FDSAUDITLINK___2" hidden="1">{"fdsup://directions/FAT Viewer?action=UPDATE&amp;creator=factset&amp;DYN_ARGS=TRUE&amp;DOC_NAME=FAT:FQL_AUDITING_CLIENT_TEMPLATE.FAT&amp;display_string=Audit&amp;VAR:KEY=OBIPIJIDUT&amp;VAR:QUERY=UkdGX0VOVFJQUl9WQUwoQU5OLDQwNTYyLCwsLCwsTk9BVURJVCk=&amp;WINDOW=FIRST_POPUP&amp;HEIGHT=450&amp;WI","DTH=450&amp;START_MAXIMIZED=FALSE&amp;VAR:CALENDAR=US&amp;VAR:SYMBOL=IVC&amp;VAR:INDEX=0"}</definedName>
    <definedName name="_20__123Graph_BCHART_1" hidden="1">#N/A</definedName>
    <definedName name="_20__123Graph_ECHART_7" hidden="1">'[27]Deal CF'!$H$233:$AE$233</definedName>
    <definedName name="_20__123Graph_XCHART_2" hidden="1">'[24]Steel Comp.'!$W$8:$W$21</definedName>
    <definedName name="_20__123Graph_XCHART_5" hidden="1">'[22]Steel Comp.'!$W$8:$W$19</definedName>
    <definedName name="_20__FDSAUDITLINK__" localSheetId="2" hidden="1">{"fdsup://Directions/FactSet Auditing Viewer?action=AUDIT_VALUE&amp;DB=129&amp;ID1=478321&amp;VALUEID=03261&amp;SDATE=201201&amp;PERIODTYPE=QTR_STD&amp;SCFT=3&amp;window=popup_no_bar&amp;width=385&amp;height=120&amp;START_MAXIMIZED=FALSE&amp;creator=factset&amp;display_string=Audit"}</definedName>
    <definedName name="_20__FDSAUDITLINK__" hidden="1">{"fdsup://Directions/FactSet Auditing Viewer?action=AUDIT_VALUE&amp;DB=129&amp;ID1=478321&amp;VALUEID=03261&amp;SDATE=201201&amp;PERIODTYPE=QTR_STD&amp;SCFT=3&amp;window=popup_no_bar&amp;width=385&amp;height=120&amp;START_MAXIMIZED=FALSE&amp;creator=factset&amp;display_string=Audit"}</definedName>
    <definedName name="_20__FDSAUDITLINK___1" localSheetId="2" hidden="1">{"fdsup://IBCentral/FAT Viewer?action=UPDATE&amp;creator=factset&amp;DOC_NAME=fat:reuters_qtrly_source_window.fat&amp;display_string=Audit&amp;DYN_ARGS=TRUE&amp;VAR:ID1=86366710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__FDSAUDITLINK___1" hidden="1">{"fdsup://IBCentral/FAT Viewer?action=UPDATE&amp;creator=factset&amp;DOC_NAME=fat:reuters_qtrly_source_window.fat&amp;display_string=Audit&amp;DYN_ARGS=TRUE&amp;VAR:ID1=86366710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__FDSAUDITLINK___2" localSheetId="2" hidden="1">{"fdsup://IBCentral/FAT Viewer?action=UPDATE&amp;creator=factset&amp;DOC_NAME=fat:reuters_qtrly_source_window.fat&amp;display_string=Audit&amp;DYN_ARGS=TRUE&amp;VAR:ID1=86366710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__FDSAUDITLINK___2" hidden="1">{"fdsup://IBCentral/FAT Viewer?action=UPDATE&amp;creator=factset&amp;DOC_NAME=fat:reuters_qtrly_source_window.fat&amp;display_string=Audit&amp;DYN_ARGS=TRUE&amp;VAR:ID1=86366710&amp;VAR:RCODE=LMIN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1246"}</definedName>
    <definedName name="_2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1246"}</definedName>
    <definedName name="_20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751"}</definedName>
    <definedName name="_20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751"}</definedName>
    <definedName name="_20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750"}</definedName>
    <definedName name="_20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750"}</definedName>
    <definedName name="_20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749"}</definedName>
    <definedName name="_20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749"}</definedName>
    <definedName name="_20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748"}</definedName>
    <definedName name="_20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748"}</definedName>
    <definedName name="_20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747"}</definedName>
    <definedName name="_20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747"}</definedName>
    <definedName name="_20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746"}</definedName>
    <definedName name="_20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746"}</definedName>
    <definedName name="_20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745"}</definedName>
    <definedName name="_20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745"}</definedName>
    <definedName name="_20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744"}</definedName>
    <definedName name="_20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744"}</definedName>
    <definedName name="_20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743"}</definedName>
    <definedName name="_20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743"}</definedName>
    <definedName name="_20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742"}</definedName>
    <definedName name="_20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742"}</definedName>
    <definedName name="_2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1245"}</definedName>
    <definedName name="_2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1245"}</definedName>
    <definedName name="_20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741"}</definedName>
    <definedName name="_20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741"}</definedName>
    <definedName name="_20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740"}</definedName>
    <definedName name="_20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740"}</definedName>
    <definedName name="_20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739"}</definedName>
    <definedName name="_20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739"}</definedName>
    <definedName name="_20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738"}</definedName>
    <definedName name="_20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738"}</definedName>
    <definedName name="_20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737"}</definedName>
    <definedName name="_20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737"}</definedName>
    <definedName name="_20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736"}</definedName>
    <definedName name="_20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736"}</definedName>
    <definedName name="_20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735"}</definedName>
    <definedName name="_20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735"}</definedName>
    <definedName name="_20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734"}</definedName>
    <definedName name="_20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734"}</definedName>
    <definedName name="_20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733"}</definedName>
    <definedName name="_20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733"}</definedName>
    <definedName name="_20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732"}</definedName>
    <definedName name="_20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732"}</definedName>
    <definedName name="_2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1244"}</definedName>
    <definedName name="_2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1244"}</definedName>
    <definedName name="_20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731"}</definedName>
    <definedName name="_20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731"}</definedName>
    <definedName name="_20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730"}</definedName>
    <definedName name="_20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730"}</definedName>
    <definedName name="_20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729"}</definedName>
    <definedName name="_20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729"}</definedName>
    <definedName name="_20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728"}</definedName>
    <definedName name="_20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728"}</definedName>
    <definedName name="_20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727"}</definedName>
    <definedName name="_20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727"}</definedName>
    <definedName name="_20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726"}</definedName>
    <definedName name="_20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726"}</definedName>
    <definedName name="_20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725"}</definedName>
    <definedName name="_20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725"}</definedName>
    <definedName name="_20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724"}</definedName>
    <definedName name="_20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724"}</definedName>
    <definedName name="_20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723"}</definedName>
    <definedName name="_20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723"}</definedName>
    <definedName name="_20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722"}</definedName>
    <definedName name="_20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722"}</definedName>
    <definedName name="_2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1243"}</definedName>
    <definedName name="_2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1243"}</definedName>
    <definedName name="_20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721"}</definedName>
    <definedName name="_20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721"}</definedName>
    <definedName name="_20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720"}</definedName>
    <definedName name="_20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720"}</definedName>
    <definedName name="_20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719"}</definedName>
    <definedName name="_20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719"}</definedName>
    <definedName name="_20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718"}</definedName>
    <definedName name="_20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718"}</definedName>
    <definedName name="_20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717"}</definedName>
    <definedName name="_20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717"}</definedName>
    <definedName name="_20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716"}</definedName>
    <definedName name="_20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716"}</definedName>
    <definedName name="_20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715"}</definedName>
    <definedName name="_20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715"}</definedName>
    <definedName name="_20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714"}</definedName>
    <definedName name="_20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714"}</definedName>
    <definedName name="_20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713"}</definedName>
    <definedName name="_20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713"}</definedName>
    <definedName name="_20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712"}</definedName>
    <definedName name="_20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712"}</definedName>
    <definedName name="_2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1242"}</definedName>
    <definedName name="_2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1242"}</definedName>
    <definedName name="_20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711"}</definedName>
    <definedName name="_20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711"}</definedName>
    <definedName name="_20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710"}</definedName>
    <definedName name="_20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710"}</definedName>
    <definedName name="_20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709"}</definedName>
    <definedName name="_20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709"}</definedName>
    <definedName name="_20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708"}</definedName>
    <definedName name="_20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708"}</definedName>
    <definedName name="_20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707"}</definedName>
    <definedName name="_20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707"}</definedName>
    <definedName name="_20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706"}</definedName>
    <definedName name="_20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706"}</definedName>
    <definedName name="_20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705"}</definedName>
    <definedName name="_20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705"}</definedName>
    <definedName name="_20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704"}</definedName>
    <definedName name="_20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704"}</definedName>
    <definedName name="_20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703"}</definedName>
    <definedName name="_20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703"}</definedName>
    <definedName name="_20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702"}</definedName>
    <definedName name="_20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702"}</definedName>
    <definedName name="_2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1241"}</definedName>
    <definedName name="_2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1241"}</definedName>
    <definedName name="_20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701"}</definedName>
    <definedName name="_20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701"}</definedName>
    <definedName name="_20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700"}</definedName>
    <definedName name="_20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700"}</definedName>
    <definedName name="_20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699"}</definedName>
    <definedName name="_20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699"}</definedName>
    <definedName name="_20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698"}</definedName>
    <definedName name="_20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698"}</definedName>
    <definedName name="_20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697"}</definedName>
    <definedName name="_20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697"}</definedName>
    <definedName name="_20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696"}</definedName>
    <definedName name="_20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696"}</definedName>
    <definedName name="_20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695"}</definedName>
    <definedName name="_20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695"}</definedName>
    <definedName name="_20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694"}</definedName>
    <definedName name="_20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694"}</definedName>
    <definedName name="_20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693"}</definedName>
    <definedName name="_20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693"}</definedName>
    <definedName name="_20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692"}</definedName>
    <definedName name="_20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692"}</definedName>
    <definedName name="_2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1240"}</definedName>
    <definedName name="_2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1240"}</definedName>
    <definedName name="_20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691"}</definedName>
    <definedName name="_20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691"}</definedName>
    <definedName name="_20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690"}</definedName>
    <definedName name="_20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690"}</definedName>
    <definedName name="_20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689"}</definedName>
    <definedName name="_20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689"}</definedName>
    <definedName name="_20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688"}</definedName>
    <definedName name="_20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688"}</definedName>
    <definedName name="_20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687"}</definedName>
    <definedName name="_20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687"}</definedName>
    <definedName name="_20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686"}</definedName>
    <definedName name="_20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686"}</definedName>
    <definedName name="_20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685"}</definedName>
    <definedName name="_20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685"}</definedName>
    <definedName name="_20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684"}</definedName>
    <definedName name="_20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684"}</definedName>
    <definedName name="_20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683"}</definedName>
    <definedName name="_20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683"}</definedName>
    <definedName name="_20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682"}</definedName>
    <definedName name="_20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682"}</definedName>
    <definedName name="_2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1239"}</definedName>
    <definedName name="_2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1239"}</definedName>
    <definedName name="_20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681"}</definedName>
    <definedName name="_20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681"}</definedName>
    <definedName name="_20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680"}</definedName>
    <definedName name="_20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680"}</definedName>
    <definedName name="_20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679"}</definedName>
    <definedName name="_20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679"}</definedName>
    <definedName name="_20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678"}</definedName>
    <definedName name="_20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678"}</definedName>
    <definedName name="_20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677"}</definedName>
    <definedName name="_20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677"}</definedName>
    <definedName name="_20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676"}</definedName>
    <definedName name="_20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676"}</definedName>
    <definedName name="_20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675"}</definedName>
    <definedName name="_20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675"}</definedName>
    <definedName name="_20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674"}</definedName>
    <definedName name="_20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674"}</definedName>
    <definedName name="_20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673"}</definedName>
    <definedName name="_20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673"}</definedName>
    <definedName name="_20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672"}</definedName>
    <definedName name="_20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672"}</definedName>
    <definedName name="_2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1238"}</definedName>
    <definedName name="_2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1238"}</definedName>
    <definedName name="_20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671"}</definedName>
    <definedName name="_20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671"}</definedName>
    <definedName name="_20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670"}</definedName>
    <definedName name="_20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670"}</definedName>
    <definedName name="_20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669"}</definedName>
    <definedName name="_20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669"}</definedName>
    <definedName name="_20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668"}</definedName>
    <definedName name="_20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668"}</definedName>
    <definedName name="_20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667"}</definedName>
    <definedName name="_20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667"}</definedName>
    <definedName name="_20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666"}</definedName>
    <definedName name="_20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666"}</definedName>
    <definedName name="_20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665"}</definedName>
    <definedName name="_20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665"}</definedName>
    <definedName name="_20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664"}</definedName>
    <definedName name="_20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664"}</definedName>
    <definedName name="_20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663"}</definedName>
    <definedName name="_20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663"}</definedName>
    <definedName name="_20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662"}</definedName>
    <definedName name="_20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662"}</definedName>
    <definedName name="_2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1237"}</definedName>
    <definedName name="_2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1237"}</definedName>
    <definedName name="_20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661"}</definedName>
    <definedName name="_20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661"}</definedName>
    <definedName name="_20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660"}</definedName>
    <definedName name="_20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660"}</definedName>
    <definedName name="_20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659"}</definedName>
    <definedName name="_20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659"}</definedName>
    <definedName name="_20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658"}</definedName>
    <definedName name="_20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658"}</definedName>
    <definedName name="_20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657"}</definedName>
    <definedName name="_20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657"}</definedName>
    <definedName name="_20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656"}</definedName>
    <definedName name="_20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656"}</definedName>
    <definedName name="_20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655"}</definedName>
    <definedName name="_20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655"}</definedName>
    <definedName name="_20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654"}</definedName>
    <definedName name="_20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654"}</definedName>
    <definedName name="_20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653"}</definedName>
    <definedName name="_20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653"}</definedName>
    <definedName name="_20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652"}</definedName>
    <definedName name="_20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652"}</definedName>
    <definedName name="_21__123Graph_BCHART_3" hidden="1">#N/A</definedName>
    <definedName name="_21__123Graph_XCHART_5" hidden="1">'[24]Steel Comp.'!$W$8:$W$19</definedName>
    <definedName name="_21__123Graph_XCHART_6" hidden="1">'[22]Steel Comp.'!$W$8:$W$21</definedName>
    <definedName name="_21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"}</definedName>
    <definedName name="_21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"}</definedName>
    <definedName name="_21__FDSAUDITLINK___1" localSheetId="2" hidden="1">{"fdsup://IBCentral/FAT Viewer?action=UPDATE&amp;creator=factset&amp;DOC_NAME=fat:reuters_semi_source_window.fat&amp;display_string=Audit&amp;DYN_ARGS=TRUE&amp;VAR:ID1=OFIX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1__FDSAUDITLINK___1" hidden="1">{"fdsup://IBCentral/FAT Viewer?action=UPDATE&amp;creator=factset&amp;DOC_NAME=fat:reuters_semi_source_window.fat&amp;display_string=Audit&amp;DYN_ARGS=TRUE&amp;VAR:ID1=OFIX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1__FDSAUDITLINK___2" localSheetId="2" hidden="1">{"fdsup://IBCentral/FAT Viewer?action=UPDATE&amp;creator=factset&amp;DOC_NAME=fat:reuters_semi_source_window.fat&amp;display_string=Audit&amp;DYN_ARGS=TRUE&amp;VAR:ID1=OFIX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1__FDSAUDITLINK___2" hidden="1">{"fdsup://IBCentral/FAT Viewer?action=UPDATE&amp;creator=factset&amp;DOC_NAME=fat:reuters_semi_source_window.fat&amp;display_string=Audit&amp;DYN_ARGS=TRUE&amp;VAR:ID1=OFIX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1236"}</definedName>
    <definedName name="_2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1236"}</definedName>
    <definedName name="_21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651"}</definedName>
    <definedName name="_21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651"}</definedName>
    <definedName name="_21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650"}</definedName>
    <definedName name="_21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650"}</definedName>
    <definedName name="_21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649"}</definedName>
    <definedName name="_21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649"}</definedName>
    <definedName name="_21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648"}</definedName>
    <definedName name="_21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648"}</definedName>
    <definedName name="_21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647"}</definedName>
    <definedName name="_21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647"}</definedName>
    <definedName name="_21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646"}</definedName>
    <definedName name="_21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646"}</definedName>
    <definedName name="_21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645"}</definedName>
    <definedName name="_21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645"}</definedName>
    <definedName name="_21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644"}</definedName>
    <definedName name="_21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644"}</definedName>
    <definedName name="_21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643"}</definedName>
    <definedName name="_21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643"}</definedName>
    <definedName name="_21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642"}</definedName>
    <definedName name="_21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642"}</definedName>
    <definedName name="_2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1235"}</definedName>
    <definedName name="_2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1235"}</definedName>
    <definedName name="_21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641"}</definedName>
    <definedName name="_21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641"}</definedName>
    <definedName name="_21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640"}</definedName>
    <definedName name="_21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640"}</definedName>
    <definedName name="_21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639"}</definedName>
    <definedName name="_21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639"}</definedName>
    <definedName name="_21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638"}</definedName>
    <definedName name="_21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638"}</definedName>
    <definedName name="_21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637"}</definedName>
    <definedName name="_21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637"}</definedName>
    <definedName name="_21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636"}</definedName>
    <definedName name="_21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636"}</definedName>
    <definedName name="_21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635"}</definedName>
    <definedName name="_21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635"}</definedName>
    <definedName name="_21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634"}</definedName>
    <definedName name="_21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634"}</definedName>
    <definedName name="_21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633"}</definedName>
    <definedName name="_21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633"}</definedName>
    <definedName name="_21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632"}</definedName>
    <definedName name="_21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632"}</definedName>
    <definedName name="_2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1234"}</definedName>
    <definedName name="_2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1234"}</definedName>
    <definedName name="_21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631"}</definedName>
    <definedName name="_21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631"}</definedName>
    <definedName name="_21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630"}</definedName>
    <definedName name="_21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630"}</definedName>
    <definedName name="_21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629"}</definedName>
    <definedName name="_21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629"}</definedName>
    <definedName name="_21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628"}</definedName>
    <definedName name="_21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628"}</definedName>
    <definedName name="_21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627"}</definedName>
    <definedName name="_21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627"}</definedName>
    <definedName name="_21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626"}</definedName>
    <definedName name="_21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626"}</definedName>
    <definedName name="_21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625"}</definedName>
    <definedName name="_21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625"}</definedName>
    <definedName name="_21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624"}</definedName>
    <definedName name="_21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624"}</definedName>
    <definedName name="_21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623"}</definedName>
    <definedName name="_21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623"}</definedName>
    <definedName name="_21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622"}</definedName>
    <definedName name="_21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622"}</definedName>
    <definedName name="_2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1233"}</definedName>
    <definedName name="_2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1233"}</definedName>
    <definedName name="_21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621"}</definedName>
    <definedName name="_21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621"}</definedName>
    <definedName name="_21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620"}</definedName>
    <definedName name="_21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620"}</definedName>
    <definedName name="_21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619"}</definedName>
    <definedName name="_21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619"}</definedName>
    <definedName name="_21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618"}</definedName>
    <definedName name="_21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618"}</definedName>
    <definedName name="_21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617"}</definedName>
    <definedName name="_21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617"}</definedName>
    <definedName name="_21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616"}</definedName>
    <definedName name="_21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616"}</definedName>
    <definedName name="_21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615"}</definedName>
    <definedName name="_21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615"}</definedName>
    <definedName name="_21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614"}</definedName>
    <definedName name="_21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614"}</definedName>
    <definedName name="_21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613"}</definedName>
    <definedName name="_21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613"}</definedName>
    <definedName name="_21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612"}</definedName>
    <definedName name="_21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612"}</definedName>
    <definedName name="_2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1232"}</definedName>
    <definedName name="_2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1232"}</definedName>
    <definedName name="_21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611"}</definedName>
    <definedName name="_21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611"}</definedName>
    <definedName name="_21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610"}</definedName>
    <definedName name="_21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610"}</definedName>
    <definedName name="_21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609"}</definedName>
    <definedName name="_21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609"}</definedName>
    <definedName name="_21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608"}</definedName>
    <definedName name="_21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608"}</definedName>
    <definedName name="_21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607"}</definedName>
    <definedName name="_21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607"}</definedName>
    <definedName name="_21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606"}</definedName>
    <definedName name="_21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606"}</definedName>
    <definedName name="_21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605"}</definedName>
    <definedName name="_21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605"}</definedName>
    <definedName name="_21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604"}</definedName>
    <definedName name="_21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604"}</definedName>
    <definedName name="_21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603"}</definedName>
    <definedName name="_21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603"}</definedName>
    <definedName name="_21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602"}</definedName>
    <definedName name="_21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602"}</definedName>
    <definedName name="_2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1231"}</definedName>
    <definedName name="_2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1231"}</definedName>
    <definedName name="_21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601"}</definedName>
    <definedName name="_21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601"}</definedName>
    <definedName name="_21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600"}</definedName>
    <definedName name="_21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600"}</definedName>
    <definedName name="_21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599"}</definedName>
    <definedName name="_21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599"}</definedName>
    <definedName name="_21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598"}</definedName>
    <definedName name="_21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598"}</definedName>
    <definedName name="_21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597"}</definedName>
    <definedName name="_21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597"}</definedName>
    <definedName name="_21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596"}</definedName>
    <definedName name="_21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596"}</definedName>
    <definedName name="_21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595"}</definedName>
    <definedName name="_21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595"}</definedName>
    <definedName name="_21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594"}</definedName>
    <definedName name="_21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594"}</definedName>
    <definedName name="_21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593"}</definedName>
    <definedName name="_21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593"}</definedName>
    <definedName name="_21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592"}</definedName>
    <definedName name="_21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592"}</definedName>
    <definedName name="_2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1230"}</definedName>
    <definedName name="_2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1230"}</definedName>
    <definedName name="_21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591"}</definedName>
    <definedName name="_21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591"}</definedName>
    <definedName name="_21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590"}</definedName>
    <definedName name="_21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590"}</definedName>
    <definedName name="_21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589"}</definedName>
    <definedName name="_21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589"}</definedName>
    <definedName name="_21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588"}</definedName>
    <definedName name="_21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588"}</definedName>
    <definedName name="_21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587"}</definedName>
    <definedName name="_21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587"}</definedName>
    <definedName name="_21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586"}</definedName>
    <definedName name="_21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586"}</definedName>
    <definedName name="_21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585"}</definedName>
    <definedName name="_21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585"}</definedName>
    <definedName name="_21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584"}</definedName>
    <definedName name="_21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584"}</definedName>
    <definedName name="_21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583"}</definedName>
    <definedName name="_21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583"}</definedName>
    <definedName name="_21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582"}</definedName>
    <definedName name="_21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582"}</definedName>
    <definedName name="_2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1229"}</definedName>
    <definedName name="_2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1229"}</definedName>
    <definedName name="_21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581"}</definedName>
    <definedName name="_21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581"}</definedName>
    <definedName name="_21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580"}</definedName>
    <definedName name="_21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580"}</definedName>
    <definedName name="_21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579"}</definedName>
    <definedName name="_21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579"}</definedName>
    <definedName name="_21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578"}</definedName>
    <definedName name="_21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578"}</definedName>
    <definedName name="_21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577"}</definedName>
    <definedName name="_21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577"}</definedName>
    <definedName name="_21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576"}</definedName>
    <definedName name="_21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576"}</definedName>
    <definedName name="_21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575"}</definedName>
    <definedName name="_21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575"}</definedName>
    <definedName name="_21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574"}</definedName>
    <definedName name="_21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574"}</definedName>
    <definedName name="_21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573"}</definedName>
    <definedName name="_21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573"}</definedName>
    <definedName name="_21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572"}</definedName>
    <definedName name="_21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572"}</definedName>
    <definedName name="_2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1228"}</definedName>
    <definedName name="_2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1228"}</definedName>
    <definedName name="_21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571"}</definedName>
    <definedName name="_21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571"}</definedName>
    <definedName name="_21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570"}</definedName>
    <definedName name="_21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570"}</definedName>
    <definedName name="_21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569"}</definedName>
    <definedName name="_21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569"}</definedName>
    <definedName name="_21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568"}</definedName>
    <definedName name="_21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568"}</definedName>
    <definedName name="_21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567"}</definedName>
    <definedName name="_21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567"}</definedName>
    <definedName name="_21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566"}</definedName>
    <definedName name="_21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566"}</definedName>
    <definedName name="_21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565"}</definedName>
    <definedName name="_21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565"}</definedName>
    <definedName name="_21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564"}</definedName>
    <definedName name="_21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564"}</definedName>
    <definedName name="_21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563"}</definedName>
    <definedName name="_21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563"}</definedName>
    <definedName name="_21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562"}</definedName>
    <definedName name="_21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562"}</definedName>
    <definedName name="_2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1227"}</definedName>
    <definedName name="_2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1227"}</definedName>
    <definedName name="_21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561"}</definedName>
    <definedName name="_21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561"}</definedName>
    <definedName name="_21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560"}</definedName>
    <definedName name="_21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560"}</definedName>
    <definedName name="_21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559"}</definedName>
    <definedName name="_21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559"}</definedName>
    <definedName name="_21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558"}</definedName>
    <definedName name="_21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558"}</definedName>
    <definedName name="_21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557"}</definedName>
    <definedName name="_21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557"}</definedName>
    <definedName name="_21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556"}</definedName>
    <definedName name="_21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556"}</definedName>
    <definedName name="_21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555"}</definedName>
    <definedName name="_21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555"}</definedName>
    <definedName name="_21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554"}</definedName>
    <definedName name="_21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554"}</definedName>
    <definedName name="_21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553"}</definedName>
    <definedName name="_21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553"}</definedName>
    <definedName name="_21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552"}</definedName>
    <definedName name="_21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552"}</definedName>
    <definedName name="_22__123Graph_BCHART_5" hidden="1">#N/A</definedName>
    <definedName name="_22__123Graph_XCHART_6" hidden="1">'[24]Steel Comp.'!$W$8:$W$21</definedName>
    <definedName name="_22__123Graph_XCHART_8" hidden="1">'[27]Deal CF'!$H$8:$AE$8</definedName>
    <definedName name="_22__FDSAUDITLINK__" localSheetId="2" hidden="1">{"fdsup://Directions/FactSet Auditing Viewer?action=AUDIT_VALUE&amp;DB=129&amp;ID1=B288C9&amp;VALUEID=02256&amp;SDATE=201201&amp;PERIODTYPE=QTR_STD&amp;SCFT=3&amp;window=popup_no_bar&amp;width=385&amp;height=120&amp;START_MAXIMIZED=FALSE&amp;creator=factset&amp;display_string=Audit"}</definedName>
    <definedName name="_22__FDSAUDITLINK__" hidden="1">{"fdsup://Directions/FactSet Auditing Viewer?action=AUDIT_VALUE&amp;DB=129&amp;ID1=B288C9&amp;VALUEID=02256&amp;SDATE=201201&amp;PERIODTYPE=QTR_STD&amp;SCFT=3&amp;window=popup_no_bar&amp;width=385&amp;height=120&amp;START_MAXIMIZED=FALSE&amp;creator=factset&amp;display_string=Audit"}</definedName>
    <definedName name="_22__FDSAUDITLINK___1" localSheetId="2" hidden="1">{"fdsup://IBCentral/FAT Viewer?action=UPDATE&amp;creator=factset&amp;DOC_NAME=fat:reuters_semi_source_window.fat&amp;display_string=Audit&amp;DYN_ARGS=TRUE&amp;VAR:ID1=WMGI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2__FDSAUDITLINK___1" hidden="1">{"fdsup://IBCentral/FAT Viewer?action=UPDATE&amp;creator=factset&amp;DOC_NAME=fat:reuters_semi_source_window.fat&amp;display_string=Audit&amp;DYN_ARGS=TRUE&amp;VAR:ID1=WMGI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2__FDSAUDITLINK___2" localSheetId="2" hidden="1">{"fdsup://IBCentral/FAT Viewer?action=UPDATE&amp;creator=factset&amp;DOC_NAME=fat:reuters_semi_source_window.fat&amp;display_string=Audit&amp;DYN_ARGS=TRUE&amp;VAR:ID1=WMGI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2__FDSAUDITLINK___2" hidden="1">{"fdsup://IBCentral/FAT Viewer?action=UPDATE&amp;creator=factset&amp;DOC_NAME=fat:reuters_semi_source_window.fat&amp;display_string=Audit&amp;DYN_ARGS=TRUE&amp;VAR:ID1=WMGI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2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1226"}</definedName>
    <definedName name="_2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1226"}</definedName>
    <definedName name="_22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551"}</definedName>
    <definedName name="_22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551"}</definedName>
    <definedName name="_22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550"}</definedName>
    <definedName name="_22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550"}</definedName>
    <definedName name="_22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549"}</definedName>
    <definedName name="_22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549"}</definedName>
    <definedName name="_22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548"}</definedName>
    <definedName name="_22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548"}</definedName>
    <definedName name="_22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547"}</definedName>
    <definedName name="_22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547"}</definedName>
    <definedName name="_22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546"}</definedName>
    <definedName name="_22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546"}</definedName>
    <definedName name="_22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545"}</definedName>
    <definedName name="_22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545"}</definedName>
    <definedName name="_22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544"}</definedName>
    <definedName name="_22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544"}</definedName>
    <definedName name="_22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543"}</definedName>
    <definedName name="_22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543"}</definedName>
    <definedName name="_22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542"}</definedName>
    <definedName name="_22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542"}</definedName>
    <definedName name="_2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1225"}</definedName>
    <definedName name="_2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1225"}</definedName>
    <definedName name="_22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541"}</definedName>
    <definedName name="_22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541"}</definedName>
    <definedName name="_22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540"}</definedName>
    <definedName name="_22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540"}</definedName>
    <definedName name="_22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539"}</definedName>
    <definedName name="_22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539"}</definedName>
    <definedName name="_22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538"}</definedName>
    <definedName name="_22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538"}</definedName>
    <definedName name="_22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537"}</definedName>
    <definedName name="_22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537"}</definedName>
    <definedName name="_22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536"}</definedName>
    <definedName name="_22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536"}</definedName>
    <definedName name="_22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535"}</definedName>
    <definedName name="_22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535"}</definedName>
    <definedName name="_22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534"}</definedName>
    <definedName name="_22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534"}</definedName>
    <definedName name="_22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533"}</definedName>
    <definedName name="_22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533"}</definedName>
    <definedName name="_22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532"}</definedName>
    <definedName name="_22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532"}</definedName>
    <definedName name="_2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1224"}</definedName>
    <definedName name="_2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1224"}</definedName>
    <definedName name="_22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531"}</definedName>
    <definedName name="_22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531"}</definedName>
    <definedName name="_22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530"}</definedName>
    <definedName name="_22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530"}</definedName>
    <definedName name="_22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529"}</definedName>
    <definedName name="_22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529"}</definedName>
    <definedName name="_22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528"}</definedName>
    <definedName name="_22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528"}</definedName>
    <definedName name="_22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527"}</definedName>
    <definedName name="_22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527"}</definedName>
    <definedName name="_22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526"}</definedName>
    <definedName name="_22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526"}</definedName>
    <definedName name="_22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525"}</definedName>
    <definedName name="_22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525"}</definedName>
    <definedName name="_22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524"}</definedName>
    <definedName name="_22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524"}</definedName>
    <definedName name="_22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523"}</definedName>
    <definedName name="_22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523"}</definedName>
    <definedName name="_22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522"}</definedName>
    <definedName name="_22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522"}</definedName>
    <definedName name="_2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1223"}</definedName>
    <definedName name="_2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1223"}</definedName>
    <definedName name="_22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521"}</definedName>
    <definedName name="_22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521"}</definedName>
    <definedName name="_22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520"}</definedName>
    <definedName name="_22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520"}</definedName>
    <definedName name="_22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519"}</definedName>
    <definedName name="_22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519"}</definedName>
    <definedName name="_22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518"}</definedName>
    <definedName name="_22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518"}</definedName>
    <definedName name="_22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517"}</definedName>
    <definedName name="_22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517"}</definedName>
    <definedName name="_22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516"}</definedName>
    <definedName name="_22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516"}</definedName>
    <definedName name="_22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515"}</definedName>
    <definedName name="_22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515"}</definedName>
    <definedName name="_22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514"}</definedName>
    <definedName name="_22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514"}</definedName>
    <definedName name="_22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513"}</definedName>
    <definedName name="_22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513"}</definedName>
    <definedName name="_22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512"}</definedName>
    <definedName name="_22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512"}</definedName>
    <definedName name="_2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1222"}</definedName>
    <definedName name="_2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1222"}</definedName>
    <definedName name="_22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511"}</definedName>
    <definedName name="_22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511"}</definedName>
    <definedName name="_22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510"}</definedName>
    <definedName name="_22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510"}</definedName>
    <definedName name="_22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509"}</definedName>
    <definedName name="_22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509"}</definedName>
    <definedName name="_22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508"}</definedName>
    <definedName name="_22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508"}</definedName>
    <definedName name="_22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507"}</definedName>
    <definedName name="_22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507"}</definedName>
    <definedName name="_22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506"}</definedName>
    <definedName name="_22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506"}</definedName>
    <definedName name="_22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505"}</definedName>
    <definedName name="_22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505"}</definedName>
    <definedName name="_22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504"}</definedName>
    <definedName name="_22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504"}</definedName>
    <definedName name="_22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503"}</definedName>
    <definedName name="_22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503"}</definedName>
    <definedName name="_22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502"}</definedName>
    <definedName name="_22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502"}</definedName>
    <definedName name="_2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1221"}</definedName>
    <definedName name="_2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1221"}</definedName>
    <definedName name="_22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501"}</definedName>
    <definedName name="_22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501"}</definedName>
    <definedName name="_22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500"}</definedName>
    <definedName name="_22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500"}</definedName>
    <definedName name="_22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499"}</definedName>
    <definedName name="_22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499"}</definedName>
    <definedName name="_22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498"}</definedName>
    <definedName name="_22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498"}</definedName>
    <definedName name="_22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497"}</definedName>
    <definedName name="_22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497"}</definedName>
    <definedName name="_22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496"}</definedName>
    <definedName name="_22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496"}</definedName>
    <definedName name="_22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495"}</definedName>
    <definedName name="_22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495"}</definedName>
    <definedName name="_22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494"}</definedName>
    <definedName name="_22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494"}</definedName>
    <definedName name="_22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493"}</definedName>
    <definedName name="_22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493"}</definedName>
    <definedName name="_22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492"}</definedName>
    <definedName name="_22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492"}</definedName>
    <definedName name="_2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1220"}</definedName>
    <definedName name="_2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1220"}</definedName>
    <definedName name="_22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491"}</definedName>
    <definedName name="_22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491"}</definedName>
    <definedName name="_22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490"}</definedName>
    <definedName name="_22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490"}</definedName>
    <definedName name="_22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489"}</definedName>
    <definedName name="_22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489"}</definedName>
    <definedName name="_22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488"}</definedName>
    <definedName name="_22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488"}</definedName>
    <definedName name="_22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487"}</definedName>
    <definedName name="_22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487"}</definedName>
    <definedName name="_22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486"}</definedName>
    <definedName name="_22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486"}</definedName>
    <definedName name="_22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485"}</definedName>
    <definedName name="_22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485"}</definedName>
    <definedName name="_22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484"}</definedName>
    <definedName name="_22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484"}</definedName>
    <definedName name="_22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483"}</definedName>
    <definedName name="_22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483"}</definedName>
    <definedName name="_22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482"}</definedName>
    <definedName name="_22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482"}</definedName>
    <definedName name="_2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1219"}</definedName>
    <definedName name="_2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1219"}</definedName>
    <definedName name="_22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481"}</definedName>
    <definedName name="_22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481"}</definedName>
    <definedName name="_22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480"}</definedName>
    <definedName name="_22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480"}</definedName>
    <definedName name="_22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479"}</definedName>
    <definedName name="_22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479"}</definedName>
    <definedName name="_22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478"}</definedName>
    <definedName name="_22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478"}</definedName>
    <definedName name="_22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477"}</definedName>
    <definedName name="_22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477"}</definedName>
    <definedName name="_22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476"}</definedName>
    <definedName name="_22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476"}</definedName>
    <definedName name="_22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475"}</definedName>
    <definedName name="_22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475"}</definedName>
    <definedName name="_22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474"}</definedName>
    <definedName name="_22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474"}</definedName>
    <definedName name="_22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473"}</definedName>
    <definedName name="_22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473"}</definedName>
    <definedName name="_22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472"}</definedName>
    <definedName name="_22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472"}</definedName>
    <definedName name="_2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1218"}</definedName>
    <definedName name="_2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1218"}</definedName>
    <definedName name="_22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471"}</definedName>
    <definedName name="_22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471"}</definedName>
    <definedName name="_22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470"}</definedName>
    <definedName name="_22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470"}</definedName>
    <definedName name="_22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469"}</definedName>
    <definedName name="_22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469"}</definedName>
    <definedName name="_22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468"}</definedName>
    <definedName name="_22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468"}</definedName>
    <definedName name="_22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467"}</definedName>
    <definedName name="_22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467"}</definedName>
    <definedName name="_22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466"}</definedName>
    <definedName name="_22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466"}</definedName>
    <definedName name="_22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465"}</definedName>
    <definedName name="_22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465"}</definedName>
    <definedName name="_22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464"}</definedName>
    <definedName name="_22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464"}</definedName>
    <definedName name="_22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463"}</definedName>
    <definedName name="_22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463"}</definedName>
    <definedName name="_22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462"}</definedName>
    <definedName name="_22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462"}</definedName>
    <definedName name="_2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1217"}</definedName>
    <definedName name="_2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1217"}</definedName>
    <definedName name="_22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461"}</definedName>
    <definedName name="_22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461"}</definedName>
    <definedName name="_22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460"}</definedName>
    <definedName name="_22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460"}</definedName>
    <definedName name="_22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459"}</definedName>
    <definedName name="_22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459"}</definedName>
    <definedName name="_22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458"}</definedName>
    <definedName name="_22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458"}</definedName>
    <definedName name="_22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457"}</definedName>
    <definedName name="_22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457"}</definedName>
    <definedName name="_22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456"}</definedName>
    <definedName name="_22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456"}</definedName>
    <definedName name="_22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455"}</definedName>
    <definedName name="_22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455"}</definedName>
    <definedName name="_22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454"}</definedName>
    <definedName name="_22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454"}</definedName>
    <definedName name="_22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453"}</definedName>
    <definedName name="_22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453"}</definedName>
    <definedName name="_22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452"}</definedName>
    <definedName name="_22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452"}</definedName>
    <definedName name="_23__FDSAUDITLINK__" localSheetId="2" hidden="1">{"fdsup://Directions/FactSet Auditing Viewer?action=AUDIT_VALUE&amp;DB=129&amp;ID1=B288C9&amp;VALUEID=03261&amp;SDATE=201201&amp;PERIODTYPE=QTR_STD&amp;SCFT=3&amp;window=popup_no_bar&amp;width=385&amp;height=120&amp;START_MAXIMIZED=FALSE&amp;creator=factset&amp;display_string=Audit"}</definedName>
    <definedName name="_23__FDSAUDITLINK__" hidden="1">{"fdsup://Directions/FactSet Auditing Viewer?action=AUDIT_VALUE&amp;DB=129&amp;ID1=B288C9&amp;VALUEID=03261&amp;SDATE=201201&amp;PERIODTYPE=QTR_STD&amp;SCFT=3&amp;window=popup_no_bar&amp;width=385&amp;height=120&amp;START_MAXIMIZED=FALSE&amp;creator=factset&amp;display_string=Audit"}</definedName>
    <definedName name="_23__FDSAUDITLINK___1" localSheetId="2" hidden="1">{"fdsup://IBCentral/FAT Viewer?action=UPDATE&amp;creator=factset&amp;DOC_NAME=fat:reuters_qtrly_source_window.fat&amp;display_string=Audit&amp;DYN_ARGS=TRUE&amp;VAR:ID1=N6748L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__FDSAUDITLINK___1" hidden="1">{"fdsup://IBCentral/FAT Viewer?action=UPDATE&amp;creator=factset&amp;DOC_NAME=fat:reuters_qtrly_source_window.fat&amp;display_string=Audit&amp;DYN_ARGS=TRUE&amp;VAR:ID1=N6748L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__FDSAUDITLINK___2" localSheetId="2" hidden="1">{"fdsup://IBCentral/FAT Viewer?action=UPDATE&amp;creator=factset&amp;DOC_NAME=fat:reuters_qtrly_source_window.fat&amp;display_string=Audit&amp;DYN_ARGS=TRUE&amp;VAR:ID1=N6748L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__FDSAUDITLINK___2" hidden="1">{"fdsup://IBCentral/FAT Viewer?action=UPDATE&amp;creator=factset&amp;DOC_NAME=fat:reuters_qtrly_source_window.fat&amp;display_string=Audit&amp;DYN_ARGS=TRUE&amp;VAR:ID1=N6748L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1216"}</definedName>
    <definedName name="_2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1216"}</definedName>
    <definedName name="_23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451"}</definedName>
    <definedName name="_23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451"}</definedName>
    <definedName name="_23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450"}</definedName>
    <definedName name="_23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450"}</definedName>
    <definedName name="_23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449"}</definedName>
    <definedName name="_23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449"}</definedName>
    <definedName name="_23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448"}</definedName>
    <definedName name="_23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448"}</definedName>
    <definedName name="_23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447"}</definedName>
    <definedName name="_23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447"}</definedName>
    <definedName name="_23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446"}</definedName>
    <definedName name="_23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446"}</definedName>
    <definedName name="_23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445"}</definedName>
    <definedName name="_23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445"}</definedName>
    <definedName name="_23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444"}</definedName>
    <definedName name="_23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444"}</definedName>
    <definedName name="_23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443"}</definedName>
    <definedName name="_23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443"}</definedName>
    <definedName name="_23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442"}</definedName>
    <definedName name="_23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442"}</definedName>
    <definedName name="_2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1215"}</definedName>
    <definedName name="_2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1215"}</definedName>
    <definedName name="_23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441"}</definedName>
    <definedName name="_23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441"}</definedName>
    <definedName name="_23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440"}</definedName>
    <definedName name="_23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440"}</definedName>
    <definedName name="_23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439"}</definedName>
    <definedName name="_23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439"}</definedName>
    <definedName name="_23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438"}</definedName>
    <definedName name="_23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438"}</definedName>
    <definedName name="_23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437"}</definedName>
    <definedName name="_23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437"}</definedName>
    <definedName name="_23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436"}</definedName>
    <definedName name="_23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436"}</definedName>
    <definedName name="_23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435"}</definedName>
    <definedName name="_23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435"}</definedName>
    <definedName name="_23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434"}</definedName>
    <definedName name="_23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434"}</definedName>
    <definedName name="_23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433"}</definedName>
    <definedName name="_23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433"}</definedName>
    <definedName name="_23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432"}</definedName>
    <definedName name="_23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432"}</definedName>
    <definedName name="_2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1214"}</definedName>
    <definedName name="_2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1214"}</definedName>
    <definedName name="_23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431"}</definedName>
    <definedName name="_23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431"}</definedName>
    <definedName name="_23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430"}</definedName>
    <definedName name="_23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430"}</definedName>
    <definedName name="_23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429"}</definedName>
    <definedName name="_23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429"}</definedName>
    <definedName name="_23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428"}</definedName>
    <definedName name="_23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428"}</definedName>
    <definedName name="_23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427"}</definedName>
    <definedName name="_23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427"}</definedName>
    <definedName name="_23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426"}</definedName>
    <definedName name="_23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426"}</definedName>
    <definedName name="_23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425"}</definedName>
    <definedName name="_23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425"}</definedName>
    <definedName name="_23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424"}</definedName>
    <definedName name="_23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424"}</definedName>
    <definedName name="_23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423"}</definedName>
    <definedName name="_23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423"}</definedName>
    <definedName name="_23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422"}</definedName>
    <definedName name="_23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422"}</definedName>
    <definedName name="_2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1213"}</definedName>
    <definedName name="_2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1213"}</definedName>
    <definedName name="_23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421"}</definedName>
    <definedName name="_23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421"}</definedName>
    <definedName name="_23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420"}</definedName>
    <definedName name="_23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420"}</definedName>
    <definedName name="_23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419"}</definedName>
    <definedName name="_23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419"}</definedName>
    <definedName name="_23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418"}</definedName>
    <definedName name="_23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418"}</definedName>
    <definedName name="_23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417"}</definedName>
    <definedName name="_23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417"}</definedName>
    <definedName name="_23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416"}</definedName>
    <definedName name="_23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416"}</definedName>
    <definedName name="_23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415"}</definedName>
    <definedName name="_23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415"}</definedName>
    <definedName name="_23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414"}</definedName>
    <definedName name="_23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414"}</definedName>
    <definedName name="_23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413"}</definedName>
    <definedName name="_23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413"}</definedName>
    <definedName name="_23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412"}</definedName>
    <definedName name="_23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412"}</definedName>
    <definedName name="_2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1212"}</definedName>
    <definedName name="_2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1212"}</definedName>
    <definedName name="_23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411"}</definedName>
    <definedName name="_23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411"}</definedName>
    <definedName name="_23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410"}</definedName>
    <definedName name="_23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410"}</definedName>
    <definedName name="_23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409"}</definedName>
    <definedName name="_23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409"}</definedName>
    <definedName name="_23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408"}</definedName>
    <definedName name="_23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408"}</definedName>
    <definedName name="_23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407"}</definedName>
    <definedName name="_23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407"}</definedName>
    <definedName name="_23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406"}</definedName>
    <definedName name="_23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406"}</definedName>
    <definedName name="_23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405"}</definedName>
    <definedName name="_23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405"}</definedName>
    <definedName name="_23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404"}</definedName>
    <definedName name="_23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404"}</definedName>
    <definedName name="_23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403"}</definedName>
    <definedName name="_23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403"}</definedName>
    <definedName name="_23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402"}</definedName>
    <definedName name="_23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402"}</definedName>
    <definedName name="_2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1211"}</definedName>
    <definedName name="_2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1211"}</definedName>
    <definedName name="_23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401"}</definedName>
    <definedName name="_23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401"}</definedName>
    <definedName name="_23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400"}</definedName>
    <definedName name="_23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400"}</definedName>
    <definedName name="_23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399"}</definedName>
    <definedName name="_23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399"}</definedName>
    <definedName name="_23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398"}</definedName>
    <definedName name="_23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398"}</definedName>
    <definedName name="_23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397"}</definedName>
    <definedName name="_23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397"}</definedName>
    <definedName name="_23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396"}</definedName>
    <definedName name="_23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396"}</definedName>
    <definedName name="_23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395"}</definedName>
    <definedName name="_23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395"}</definedName>
    <definedName name="_23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394"}</definedName>
    <definedName name="_23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394"}</definedName>
    <definedName name="_23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393"}</definedName>
    <definedName name="_23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393"}</definedName>
    <definedName name="_23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392"}</definedName>
    <definedName name="_23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392"}</definedName>
    <definedName name="_2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1210"}</definedName>
    <definedName name="_2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1210"}</definedName>
    <definedName name="_23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391"}</definedName>
    <definedName name="_23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391"}</definedName>
    <definedName name="_23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390"}</definedName>
    <definedName name="_23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390"}</definedName>
    <definedName name="_23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389"}</definedName>
    <definedName name="_23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389"}</definedName>
    <definedName name="_23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388"}</definedName>
    <definedName name="_23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388"}</definedName>
    <definedName name="_23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387"}</definedName>
    <definedName name="_23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387"}</definedName>
    <definedName name="_23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386"}</definedName>
    <definedName name="_23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386"}</definedName>
    <definedName name="_23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385"}</definedName>
    <definedName name="_23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385"}</definedName>
    <definedName name="_23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384"}</definedName>
    <definedName name="_23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384"}</definedName>
    <definedName name="_23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383"}</definedName>
    <definedName name="_23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383"}</definedName>
    <definedName name="_23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382"}</definedName>
    <definedName name="_23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382"}</definedName>
    <definedName name="_2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1209"}</definedName>
    <definedName name="_2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1209"}</definedName>
    <definedName name="_23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381"}</definedName>
    <definedName name="_23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381"}</definedName>
    <definedName name="_23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380"}</definedName>
    <definedName name="_23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380"}</definedName>
    <definedName name="_23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379"}</definedName>
    <definedName name="_23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379"}</definedName>
    <definedName name="_23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378"}</definedName>
    <definedName name="_23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378"}</definedName>
    <definedName name="_23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377"}</definedName>
    <definedName name="_23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377"}</definedName>
    <definedName name="_23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376"}</definedName>
    <definedName name="_23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376"}</definedName>
    <definedName name="_23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375"}</definedName>
    <definedName name="_23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375"}</definedName>
    <definedName name="_23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374"}</definedName>
    <definedName name="_23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374"}</definedName>
    <definedName name="_23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373"}</definedName>
    <definedName name="_23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373"}</definedName>
    <definedName name="_23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372"}</definedName>
    <definedName name="_23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372"}</definedName>
    <definedName name="_2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1208"}</definedName>
    <definedName name="_2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1208"}</definedName>
    <definedName name="_23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371"}</definedName>
    <definedName name="_23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371"}</definedName>
    <definedName name="_23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370"}</definedName>
    <definedName name="_23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370"}</definedName>
    <definedName name="_23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369"}</definedName>
    <definedName name="_23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369"}</definedName>
    <definedName name="_23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368"}</definedName>
    <definedName name="_23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368"}</definedName>
    <definedName name="_23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367"}</definedName>
    <definedName name="_23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367"}</definedName>
    <definedName name="_23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366"}</definedName>
    <definedName name="_23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366"}</definedName>
    <definedName name="_23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365"}</definedName>
    <definedName name="_23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365"}</definedName>
    <definedName name="_23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364"}</definedName>
    <definedName name="_23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364"}</definedName>
    <definedName name="_23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363"}</definedName>
    <definedName name="_23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363"}</definedName>
    <definedName name="_23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362"}</definedName>
    <definedName name="_23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362"}</definedName>
    <definedName name="_2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1207"}</definedName>
    <definedName name="_2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1207"}</definedName>
    <definedName name="_23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361"}</definedName>
    <definedName name="_23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361"}</definedName>
    <definedName name="_23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360"}</definedName>
    <definedName name="_23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360"}</definedName>
    <definedName name="_23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359"}</definedName>
    <definedName name="_23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359"}</definedName>
    <definedName name="_23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358"}</definedName>
    <definedName name="_23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358"}</definedName>
    <definedName name="_23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357"}</definedName>
    <definedName name="_23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357"}</definedName>
    <definedName name="_23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356"}</definedName>
    <definedName name="_23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356"}</definedName>
    <definedName name="_23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355"}</definedName>
    <definedName name="_23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355"}</definedName>
    <definedName name="_23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354"}</definedName>
    <definedName name="_23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354"}</definedName>
    <definedName name="_23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353"}</definedName>
    <definedName name="_23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353"}</definedName>
    <definedName name="_23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352"}</definedName>
    <definedName name="_23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352"}</definedName>
    <definedName name="_24__123Graph_DCHART_1" hidden="1">#N/A</definedName>
    <definedName name="_24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"}</definedName>
    <definedName name="_24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"}</definedName>
    <definedName name="_24__FDSAUDITLINK___1" localSheetId="2" hidden="1">{"fdsup://IBCentral/FAT Viewer?action=UPDATE&amp;creator=factset&amp;DOC_NAME=fat:reuters_qtrly_source_window.fat&amp;display_string=Audit&amp;DYN_ARGS=TRUE&amp;VAR:ID1=98235T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_1" hidden="1">{"fdsup://IBCentral/FAT Viewer?action=UPDATE&amp;creator=factset&amp;DOC_NAME=fat:reuters_qtrly_source_window.fat&amp;display_string=Audit&amp;DYN_ARGS=TRUE&amp;VAR:ID1=98235T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_2" localSheetId="2" hidden="1">{"fdsup://IBCentral/FAT Viewer?action=UPDATE&amp;creator=factset&amp;DOC_NAME=fat:reuters_qtrly_source_window.fat&amp;display_string=Audit&amp;DYN_ARGS=TRUE&amp;VAR:ID1=98235T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_2" hidden="1">{"fdsup://IBCentral/FAT Viewer?action=UPDATE&amp;creator=factset&amp;DOC_NAME=fat:reuters_qtrly_source_window.fat&amp;display_string=Audit&amp;DYN_ARGS=TRUE&amp;VAR:ID1=98235T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0_0Cwvu.GREY_A" hidden="1">[30]TargIS!#REF!</definedName>
    <definedName name="_2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1206"}</definedName>
    <definedName name="_2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1206"}</definedName>
    <definedName name="_24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351"}</definedName>
    <definedName name="_24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351"}</definedName>
    <definedName name="_24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350"}</definedName>
    <definedName name="_24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350"}</definedName>
    <definedName name="_24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349"}</definedName>
    <definedName name="_24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349"}</definedName>
    <definedName name="_24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348"}</definedName>
    <definedName name="_24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348"}</definedName>
    <definedName name="_24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347"}</definedName>
    <definedName name="_24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347"}</definedName>
    <definedName name="_24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346"}</definedName>
    <definedName name="_24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346"}</definedName>
    <definedName name="_24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345"}</definedName>
    <definedName name="_24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345"}</definedName>
    <definedName name="_24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344"}</definedName>
    <definedName name="_24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344"}</definedName>
    <definedName name="_24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343"}</definedName>
    <definedName name="_24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343"}</definedName>
    <definedName name="_24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342"}</definedName>
    <definedName name="_24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342"}</definedName>
    <definedName name="_2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1205"}</definedName>
    <definedName name="_2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1205"}</definedName>
    <definedName name="_24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341"}</definedName>
    <definedName name="_24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341"}</definedName>
    <definedName name="_24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340"}</definedName>
    <definedName name="_24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340"}</definedName>
    <definedName name="_24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339"}</definedName>
    <definedName name="_24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339"}</definedName>
    <definedName name="_24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338"}</definedName>
    <definedName name="_24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338"}</definedName>
    <definedName name="_24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337"}</definedName>
    <definedName name="_24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337"}</definedName>
    <definedName name="_24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336"}</definedName>
    <definedName name="_24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336"}</definedName>
    <definedName name="_24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335"}</definedName>
    <definedName name="_24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335"}</definedName>
    <definedName name="_24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334"}</definedName>
    <definedName name="_24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334"}</definedName>
    <definedName name="_24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333"}</definedName>
    <definedName name="_24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333"}</definedName>
    <definedName name="_24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332"}</definedName>
    <definedName name="_24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332"}</definedName>
    <definedName name="_2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1204"}</definedName>
    <definedName name="_2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1204"}</definedName>
    <definedName name="_24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331"}</definedName>
    <definedName name="_24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331"}</definedName>
    <definedName name="_24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330"}</definedName>
    <definedName name="_24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330"}</definedName>
    <definedName name="_24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329"}</definedName>
    <definedName name="_24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329"}</definedName>
    <definedName name="_24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328"}</definedName>
    <definedName name="_24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328"}</definedName>
    <definedName name="_24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327"}</definedName>
    <definedName name="_24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327"}</definedName>
    <definedName name="_24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326"}</definedName>
    <definedName name="_24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326"}</definedName>
    <definedName name="_24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325"}</definedName>
    <definedName name="_24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325"}</definedName>
    <definedName name="_24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324"}</definedName>
    <definedName name="_24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324"}</definedName>
    <definedName name="_24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323"}</definedName>
    <definedName name="_24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323"}</definedName>
    <definedName name="_24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322"}</definedName>
    <definedName name="_24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322"}</definedName>
    <definedName name="_2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1203"}</definedName>
    <definedName name="_2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1203"}</definedName>
    <definedName name="_24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321"}</definedName>
    <definedName name="_24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321"}</definedName>
    <definedName name="_24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320"}</definedName>
    <definedName name="_24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320"}</definedName>
    <definedName name="_24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319"}</definedName>
    <definedName name="_24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319"}</definedName>
    <definedName name="_24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318"}</definedName>
    <definedName name="_24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318"}</definedName>
    <definedName name="_24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317"}</definedName>
    <definedName name="_24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317"}</definedName>
    <definedName name="_24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316"}</definedName>
    <definedName name="_24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316"}</definedName>
    <definedName name="_24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315"}</definedName>
    <definedName name="_24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315"}</definedName>
    <definedName name="_24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314"}</definedName>
    <definedName name="_24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314"}</definedName>
    <definedName name="_24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313"}</definedName>
    <definedName name="_24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313"}</definedName>
    <definedName name="_24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312"}</definedName>
    <definedName name="_24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312"}</definedName>
    <definedName name="_2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1202"}</definedName>
    <definedName name="_2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1202"}</definedName>
    <definedName name="_24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311"}</definedName>
    <definedName name="_24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311"}</definedName>
    <definedName name="_24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310"}</definedName>
    <definedName name="_24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310"}</definedName>
    <definedName name="_24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309"}</definedName>
    <definedName name="_24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309"}</definedName>
    <definedName name="_24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308"}</definedName>
    <definedName name="_24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308"}</definedName>
    <definedName name="_24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307"}</definedName>
    <definedName name="_24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307"}</definedName>
    <definedName name="_24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306"}</definedName>
    <definedName name="_24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306"}</definedName>
    <definedName name="_24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305"}</definedName>
    <definedName name="_24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305"}</definedName>
    <definedName name="_24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304"}</definedName>
    <definedName name="_24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304"}</definedName>
    <definedName name="_24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303"}</definedName>
    <definedName name="_24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303"}</definedName>
    <definedName name="_24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302"}</definedName>
    <definedName name="_24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302"}</definedName>
    <definedName name="_2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1201"}</definedName>
    <definedName name="_2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1201"}</definedName>
    <definedName name="_24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301"}</definedName>
    <definedName name="_24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301"}</definedName>
    <definedName name="_24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300"}</definedName>
    <definedName name="_24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300"}</definedName>
    <definedName name="_24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299"}</definedName>
    <definedName name="_24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299"}</definedName>
    <definedName name="_24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298"}</definedName>
    <definedName name="_24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298"}</definedName>
    <definedName name="_24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297"}</definedName>
    <definedName name="_24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297"}</definedName>
    <definedName name="_24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296"}</definedName>
    <definedName name="_24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296"}</definedName>
    <definedName name="_24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295"}</definedName>
    <definedName name="_24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295"}</definedName>
    <definedName name="_24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294"}</definedName>
    <definedName name="_24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294"}</definedName>
    <definedName name="_24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293"}</definedName>
    <definedName name="_24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293"}</definedName>
    <definedName name="_24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292"}</definedName>
    <definedName name="_24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292"}</definedName>
    <definedName name="_2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1200"}</definedName>
    <definedName name="_2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1200"}</definedName>
    <definedName name="_24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291"}</definedName>
    <definedName name="_24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291"}</definedName>
    <definedName name="_24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290"}</definedName>
    <definedName name="_24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290"}</definedName>
    <definedName name="_24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289"}</definedName>
    <definedName name="_24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289"}</definedName>
    <definedName name="_24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288"}</definedName>
    <definedName name="_24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288"}</definedName>
    <definedName name="_24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287"}</definedName>
    <definedName name="_24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287"}</definedName>
    <definedName name="_24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286"}</definedName>
    <definedName name="_24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286"}</definedName>
    <definedName name="_24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285"}</definedName>
    <definedName name="_24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285"}</definedName>
    <definedName name="_24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284"}</definedName>
    <definedName name="_24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284"}</definedName>
    <definedName name="_24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283"}</definedName>
    <definedName name="_24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283"}</definedName>
    <definedName name="_24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282"}</definedName>
    <definedName name="_24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282"}</definedName>
    <definedName name="_2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1199"}</definedName>
    <definedName name="_2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1199"}</definedName>
    <definedName name="_24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281"}</definedName>
    <definedName name="_24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281"}</definedName>
    <definedName name="_24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280"}</definedName>
    <definedName name="_24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280"}</definedName>
    <definedName name="_24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279"}</definedName>
    <definedName name="_24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279"}</definedName>
    <definedName name="_24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278"}</definedName>
    <definedName name="_24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278"}</definedName>
    <definedName name="_24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277"}</definedName>
    <definedName name="_24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277"}</definedName>
    <definedName name="_24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276"}</definedName>
    <definedName name="_24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276"}</definedName>
    <definedName name="_24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275"}</definedName>
    <definedName name="_24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275"}</definedName>
    <definedName name="_24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274"}</definedName>
    <definedName name="_24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274"}</definedName>
    <definedName name="_24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273"}</definedName>
    <definedName name="_24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273"}</definedName>
    <definedName name="_24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272"}</definedName>
    <definedName name="_24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272"}</definedName>
    <definedName name="_2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1198"}</definedName>
    <definedName name="_2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1198"}</definedName>
    <definedName name="_24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271"}</definedName>
    <definedName name="_24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271"}</definedName>
    <definedName name="_24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270"}</definedName>
    <definedName name="_24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270"}</definedName>
    <definedName name="_24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269"}</definedName>
    <definedName name="_24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269"}</definedName>
    <definedName name="_24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268"}</definedName>
    <definedName name="_24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268"}</definedName>
    <definedName name="_24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267"}</definedName>
    <definedName name="_24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267"}</definedName>
    <definedName name="_24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266"}</definedName>
    <definedName name="_24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266"}</definedName>
    <definedName name="_24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265"}</definedName>
    <definedName name="_24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265"}</definedName>
    <definedName name="_24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264"}</definedName>
    <definedName name="_24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264"}</definedName>
    <definedName name="_24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263"}</definedName>
    <definedName name="_24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263"}</definedName>
    <definedName name="_24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262"}</definedName>
    <definedName name="_24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262"}</definedName>
    <definedName name="_2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1197"}</definedName>
    <definedName name="_2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1197"}</definedName>
    <definedName name="_24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261"}</definedName>
    <definedName name="_24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261"}</definedName>
    <definedName name="_24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260"}</definedName>
    <definedName name="_24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260"}</definedName>
    <definedName name="_24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259"}</definedName>
    <definedName name="_24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259"}</definedName>
    <definedName name="_24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258"}</definedName>
    <definedName name="_24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258"}</definedName>
    <definedName name="_24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257"}</definedName>
    <definedName name="_24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257"}</definedName>
    <definedName name="_24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256"}</definedName>
    <definedName name="_24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256"}</definedName>
    <definedName name="_24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255"}</definedName>
    <definedName name="_24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255"}</definedName>
    <definedName name="_24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254"}</definedName>
    <definedName name="_24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254"}</definedName>
    <definedName name="_24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253"}</definedName>
    <definedName name="_24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253"}</definedName>
    <definedName name="_24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252"}</definedName>
    <definedName name="_24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252"}</definedName>
    <definedName name="_25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8"}</definedName>
    <definedName name="_25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8"}</definedName>
    <definedName name="_25__FDSAUDITLINK___1" localSheetId="2" hidden="1">{"fdsup://IBCentral/FAT Viewer?action=UPDATE&amp;creator=factset&amp;DOC_NAME=fat:reuters_qtrly_source_window.fat&amp;display_string=Audit&amp;DYN_ARGS=TRUE&amp;VAR:ID1=B2QKY0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5__FDSAUDITLINK___1" hidden="1">{"fdsup://IBCentral/FAT Viewer?action=UPDATE&amp;creator=factset&amp;DOC_NAME=fat:reuters_qtrly_source_window.fat&amp;display_string=Audit&amp;DYN_ARGS=TRUE&amp;VAR:ID1=B2QKY0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5__FDSAUDITLINK___2" localSheetId="2" hidden="1">{"fdsup://IBCentral/FAT Viewer?action=UPDATE&amp;creator=factset&amp;DOC_NAME=fat:reuters_qtrly_source_window.fat&amp;display_string=Audit&amp;DYN_ARGS=TRUE&amp;VAR:ID1=B2QKY0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5__FDSAUDITLINK___2" hidden="1">{"fdsup://IBCentral/FAT Viewer?action=UPDATE&amp;creator=factset&amp;DOC_NAME=fat:reuters_qtrly_source_window.fat&amp;display_string=Audit&amp;DYN_ARGS=TRUE&amp;VAR:ID1=B2QKY0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5_0_0Cwvu.GREY_A" hidden="1">[31]TargIS!#REF!</definedName>
    <definedName name="_2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1196"}</definedName>
    <definedName name="_2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1196"}</definedName>
    <definedName name="_25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251"}</definedName>
    <definedName name="_25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251"}</definedName>
    <definedName name="_25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250"}</definedName>
    <definedName name="_25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250"}</definedName>
    <definedName name="_25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249"}</definedName>
    <definedName name="_25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249"}</definedName>
    <definedName name="_25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248"}</definedName>
    <definedName name="_25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248"}</definedName>
    <definedName name="_25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247"}</definedName>
    <definedName name="_25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247"}</definedName>
    <definedName name="_25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246"}</definedName>
    <definedName name="_25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246"}</definedName>
    <definedName name="_25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245"}</definedName>
    <definedName name="_25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245"}</definedName>
    <definedName name="_25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244"}</definedName>
    <definedName name="_25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244"}</definedName>
    <definedName name="_25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243"}</definedName>
    <definedName name="_25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243"}</definedName>
    <definedName name="_25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242"}</definedName>
    <definedName name="_25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242"}</definedName>
    <definedName name="_2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1195"}</definedName>
    <definedName name="_2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1195"}</definedName>
    <definedName name="_25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241"}</definedName>
    <definedName name="_25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241"}</definedName>
    <definedName name="_25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240"}</definedName>
    <definedName name="_25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240"}</definedName>
    <definedName name="_25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239"}</definedName>
    <definedName name="_25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239"}</definedName>
    <definedName name="_25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238"}</definedName>
    <definedName name="_25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238"}</definedName>
    <definedName name="_25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237"}</definedName>
    <definedName name="_25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237"}</definedName>
    <definedName name="_25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236"}</definedName>
    <definedName name="_25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236"}</definedName>
    <definedName name="_25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235"}</definedName>
    <definedName name="_25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235"}</definedName>
    <definedName name="_25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234"}</definedName>
    <definedName name="_25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234"}</definedName>
    <definedName name="_25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233"}</definedName>
    <definedName name="_25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233"}</definedName>
    <definedName name="_25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232"}</definedName>
    <definedName name="_25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232"}</definedName>
    <definedName name="_2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1194"}</definedName>
    <definedName name="_2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1194"}</definedName>
    <definedName name="_25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231"}</definedName>
    <definedName name="_25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231"}</definedName>
    <definedName name="_25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230"}</definedName>
    <definedName name="_25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230"}</definedName>
    <definedName name="_25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229"}</definedName>
    <definedName name="_25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229"}</definedName>
    <definedName name="_25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228"}</definedName>
    <definedName name="_25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228"}</definedName>
    <definedName name="_25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227"}</definedName>
    <definedName name="_25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227"}</definedName>
    <definedName name="_25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226"}</definedName>
    <definedName name="_25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226"}</definedName>
    <definedName name="_25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225"}</definedName>
    <definedName name="_25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225"}</definedName>
    <definedName name="_25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224"}</definedName>
    <definedName name="_25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224"}</definedName>
    <definedName name="_25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223"}</definedName>
    <definedName name="_25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223"}</definedName>
    <definedName name="_25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222"}</definedName>
    <definedName name="_25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222"}</definedName>
    <definedName name="_2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1193"}</definedName>
    <definedName name="_2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1193"}</definedName>
    <definedName name="_25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221"}</definedName>
    <definedName name="_25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221"}</definedName>
    <definedName name="_25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220"}</definedName>
    <definedName name="_25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220"}</definedName>
    <definedName name="_25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219"}</definedName>
    <definedName name="_25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219"}</definedName>
    <definedName name="_25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218"}</definedName>
    <definedName name="_25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218"}</definedName>
    <definedName name="_25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217"}</definedName>
    <definedName name="_25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217"}</definedName>
    <definedName name="_25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216"}</definedName>
    <definedName name="_25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216"}</definedName>
    <definedName name="_25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215"}</definedName>
    <definedName name="_25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215"}</definedName>
    <definedName name="_25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214"}</definedName>
    <definedName name="_25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214"}</definedName>
    <definedName name="_25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213"}</definedName>
    <definedName name="_25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213"}</definedName>
    <definedName name="_25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212"}</definedName>
    <definedName name="_25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212"}</definedName>
    <definedName name="_2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1192"}</definedName>
    <definedName name="_2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1192"}</definedName>
    <definedName name="_25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211"}</definedName>
    <definedName name="_25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211"}</definedName>
    <definedName name="_25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210"}</definedName>
    <definedName name="_25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210"}</definedName>
    <definedName name="_25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209"}</definedName>
    <definedName name="_25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209"}</definedName>
    <definedName name="_25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208"}</definedName>
    <definedName name="_25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208"}</definedName>
    <definedName name="_25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207"}</definedName>
    <definedName name="_25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207"}</definedName>
    <definedName name="_25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206"}</definedName>
    <definedName name="_25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206"}</definedName>
    <definedName name="_25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205"}</definedName>
    <definedName name="_25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205"}</definedName>
    <definedName name="_25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204"}</definedName>
    <definedName name="_25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204"}</definedName>
    <definedName name="_25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203"}</definedName>
    <definedName name="_25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203"}</definedName>
    <definedName name="_25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202"}</definedName>
    <definedName name="_25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202"}</definedName>
    <definedName name="_2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1191"}</definedName>
    <definedName name="_2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1191"}</definedName>
    <definedName name="_25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201"}</definedName>
    <definedName name="_25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201"}</definedName>
    <definedName name="_25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200"}</definedName>
    <definedName name="_25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200"}</definedName>
    <definedName name="_25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199"}</definedName>
    <definedName name="_25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199"}</definedName>
    <definedName name="_25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198"}</definedName>
    <definedName name="_25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198"}</definedName>
    <definedName name="_25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197"}</definedName>
    <definedName name="_25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197"}</definedName>
    <definedName name="_25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196"}</definedName>
    <definedName name="_25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196"}</definedName>
    <definedName name="_25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195"}</definedName>
    <definedName name="_25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195"}</definedName>
    <definedName name="_25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194"}</definedName>
    <definedName name="_25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194"}</definedName>
    <definedName name="_25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193"}</definedName>
    <definedName name="_25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193"}</definedName>
    <definedName name="_25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192"}</definedName>
    <definedName name="_25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192"}</definedName>
    <definedName name="_2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1190"}</definedName>
    <definedName name="_2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1190"}</definedName>
    <definedName name="_25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191"}</definedName>
    <definedName name="_25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191"}</definedName>
    <definedName name="_25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190"}</definedName>
    <definedName name="_25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190"}</definedName>
    <definedName name="_25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189"}</definedName>
    <definedName name="_25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189"}</definedName>
    <definedName name="_25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188"}</definedName>
    <definedName name="_25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188"}</definedName>
    <definedName name="_25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187"}</definedName>
    <definedName name="_25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187"}</definedName>
    <definedName name="_25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186"}</definedName>
    <definedName name="_25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186"}</definedName>
    <definedName name="_25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185"}</definedName>
    <definedName name="_25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185"}</definedName>
    <definedName name="_25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184"}</definedName>
    <definedName name="_25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184"}</definedName>
    <definedName name="_25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183"}</definedName>
    <definedName name="_25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183"}</definedName>
    <definedName name="_25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182"}</definedName>
    <definedName name="_25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182"}</definedName>
    <definedName name="_2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1189"}</definedName>
    <definedName name="_2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1189"}</definedName>
    <definedName name="_25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181"}</definedName>
    <definedName name="_25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181"}</definedName>
    <definedName name="_25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180"}</definedName>
    <definedName name="_25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180"}</definedName>
    <definedName name="_25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179"}</definedName>
    <definedName name="_25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179"}</definedName>
    <definedName name="_25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178"}</definedName>
    <definedName name="_25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178"}</definedName>
    <definedName name="_25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177"}</definedName>
    <definedName name="_25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177"}</definedName>
    <definedName name="_25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176"}</definedName>
    <definedName name="_25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176"}</definedName>
    <definedName name="_25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175"}</definedName>
    <definedName name="_25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175"}</definedName>
    <definedName name="_25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174"}</definedName>
    <definedName name="_25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174"}</definedName>
    <definedName name="_25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173"}</definedName>
    <definedName name="_25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173"}</definedName>
    <definedName name="_25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172"}</definedName>
    <definedName name="_25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172"}</definedName>
    <definedName name="_2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1188"}</definedName>
    <definedName name="_2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1188"}</definedName>
    <definedName name="_25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171"}</definedName>
    <definedName name="_25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171"}</definedName>
    <definedName name="_25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170"}</definedName>
    <definedName name="_25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170"}</definedName>
    <definedName name="_25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169"}</definedName>
    <definedName name="_25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169"}</definedName>
    <definedName name="_25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168"}</definedName>
    <definedName name="_25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168"}</definedName>
    <definedName name="_25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167"}</definedName>
    <definedName name="_25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167"}</definedName>
    <definedName name="_25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166"}</definedName>
    <definedName name="_25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166"}</definedName>
    <definedName name="_25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165"}</definedName>
    <definedName name="_25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165"}</definedName>
    <definedName name="_25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164"}</definedName>
    <definedName name="_25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164"}</definedName>
    <definedName name="_25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163"}</definedName>
    <definedName name="_25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163"}</definedName>
    <definedName name="_25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162"}</definedName>
    <definedName name="_25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162"}</definedName>
    <definedName name="_2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1187"}</definedName>
    <definedName name="_2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1187"}</definedName>
    <definedName name="_25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161"}</definedName>
    <definedName name="_25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161"}</definedName>
    <definedName name="_25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160"}</definedName>
    <definedName name="_25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160"}</definedName>
    <definedName name="_25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159"}</definedName>
    <definedName name="_25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159"}</definedName>
    <definedName name="_25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158"}</definedName>
    <definedName name="_25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158"}</definedName>
    <definedName name="_25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157"}</definedName>
    <definedName name="_25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157"}</definedName>
    <definedName name="_25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156"}</definedName>
    <definedName name="_25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156"}</definedName>
    <definedName name="_25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155"}</definedName>
    <definedName name="_25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155"}</definedName>
    <definedName name="_25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154"}</definedName>
    <definedName name="_25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154"}</definedName>
    <definedName name="_25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153"}</definedName>
    <definedName name="_25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153"}</definedName>
    <definedName name="_25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152"}</definedName>
    <definedName name="_25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152"}</definedName>
    <definedName name="_26__123Graph_LBL_ACHART_1" hidden="1">#N/A</definedName>
    <definedName name="_26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9"}</definedName>
    <definedName name="_26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9"}</definedName>
    <definedName name="_26__FDSAUDITLINK___1" localSheetId="2" hidden="1">{"fdsup://IBCentral/FAT Viewer?action=UPDATE&amp;creator=factset&amp;DOC_NAME=fat:reuters_qtrly_source_window.fat&amp;display_string=Audit&amp;DYN_ARGS=TRUE&amp;VAR:ID1=B1CC9H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6__FDSAUDITLINK___1" hidden="1">{"fdsup://IBCentral/FAT Viewer?action=UPDATE&amp;creator=factset&amp;DOC_NAME=fat:reuters_qtrly_source_window.fat&amp;display_string=Audit&amp;DYN_ARGS=TRUE&amp;VAR:ID1=B1CC9H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6__FDSAUDITLINK___2" localSheetId="2" hidden="1">{"fdsup://IBCentral/FAT Viewer?action=UPDATE&amp;creator=factset&amp;DOC_NAME=fat:reuters_qtrly_source_window.fat&amp;display_string=Audit&amp;DYN_ARGS=TRUE&amp;VAR:ID1=B1CC9H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6__FDSAUDITLINK___2" hidden="1">{"fdsup://IBCentral/FAT Viewer?action=UPDATE&amp;creator=factset&amp;DOC_NAME=fat:reuters_qtrly_source_window.fat&amp;display_string=Audit&amp;DYN_ARGS=TRUE&amp;VAR:ID1=B1CC9H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2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1186"}</definedName>
    <definedName name="_2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1186"}</definedName>
    <definedName name="_26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151"}</definedName>
    <definedName name="_26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151"}</definedName>
    <definedName name="_26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150"}</definedName>
    <definedName name="_26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150"}</definedName>
    <definedName name="_26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149"}</definedName>
    <definedName name="_26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149"}</definedName>
    <definedName name="_26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148"}</definedName>
    <definedName name="_26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148"}</definedName>
    <definedName name="_26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147"}</definedName>
    <definedName name="_26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147"}</definedName>
    <definedName name="_26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146"}</definedName>
    <definedName name="_26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146"}</definedName>
    <definedName name="_26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145"}</definedName>
    <definedName name="_26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145"}</definedName>
    <definedName name="_26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144"}</definedName>
    <definedName name="_26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144"}</definedName>
    <definedName name="_26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143"}</definedName>
    <definedName name="_26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143"}</definedName>
    <definedName name="_26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142"}</definedName>
    <definedName name="_26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142"}</definedName>
    <definedName name="_2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1185"}</definedName>
    <definedName name="_2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1185"}</definedName>
    <definedName name="_26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141"}</definedName>
    <definedName name="_26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141"}</definedName>
    <definedName name="_26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140"}</definedName>
    <definedName name="_26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140"}</definedName>
    <definedName name="_26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139"}</definedName>
    <definedName name="_26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139"}</definedName>
    <definedName name="_26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138"}</definedName>
    <definedName name="_26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138"}</definedName>
    <definedName name="_26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137"}</definedName>
    <definedName name="_26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137"}</definedName>
    <definedName name="_26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136"}</definedName>
    <definedName name="_26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136"}</definedName>
    <definedName name="_26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135"}</definedName>
    <definedName name="_26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135"}</definedName>
    <definedName name="_26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134"}</definedName>
    <definedName name="_26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134"}</definedName>
    <definedName name="_26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133"}</definedName>
    <definedName name="_26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133"}</definedName>
    <definedName name="_26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132"}</definedName>
    <definedName name="_26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132"}</definedName>
    <definedName name="_2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1184"}</definedName>
    <definedName name="_2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1184"}</definedName>
    <definedName name="_26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131"}</definedName>
    <definedName name="_26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131"}</definedName>
    <definedName name="_26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"}</definedName>
    <definedName name="_26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130"}</definedName>
    <definedName name="_26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"}</definedName>
    <definedName name="_26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129"}</definedName>
    <definedName name="_26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"}</definedName>
    <definedName name="_26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128"}</definedName>
    <definedName name="_26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"}</definedName>
    <definedName name="_26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127"}</definedName>
    <definedName name="_26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"}</definedName>
    <definedName name="_26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126"}</definedName>
    <definedName name="_26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"}</definedName>
    <definedName name="_26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125"}</definedName>
    <definedName name="_26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"}</definedName>
    <definedName name="_26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124"}</definedName>
    <definedName name="_26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"}</definedName>
    <definedName name="_26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123"}</definedName>
    <definedName name="_26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"}</definedName>
    <definedName name="_26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122"}</definedName>
    <definedName name="_2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1183"}</definedName>
    <definedName name="_2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1183"}</definedName>
    <definedName name="_26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"}</definedName>
    <definedName name="_26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121"}</definedName>
    <definedName name="_26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"}</definedName>
    <definedName name="_26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120"}</definedName>
    <definedName name="_26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"}</definedName>
    <definedName name="_26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119"}</definedName>
    <definedName name="_26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"}</definedName>
    <definedName name="_26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118"}</definedName>
    <definedName name="_26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"}</definedName>
    <definedName name="_26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117"}</definedName>
    <definedName name="_26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"}</definedName>
    <definedName name="_26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116"}</definedName>
    <definedName name="_26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"}</definedName>
    <definedName name="_26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115"}</definedName>
    <definedName name="_26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"}</definedName>
    <definedName name="_26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114"}</definedName>
    <definedName name="_26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"}</definedName>
    <definedName name="_26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113"}</definedName>
    <definedName name="_26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"}</definedName>
    <definedName name="_26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112"}</definedName>
    <definedName name="_2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1182"}</definedName>
    <definedName name="_2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1182"}</definedName>
    <definedName name="_26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"}</definedName>
    <definedName name="_26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111"}</definedName>
    <definedName name="_26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"}</definedName>
    <definedName name="_26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110"}</definedName>
    <definedName name="_26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"}</definedName>
    <definedName name="_26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109"}</definedName>
    <definedName name="_26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"}</definedName>
    <definedName name="_26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108"}</definedName>
    <definedName name="_26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"}</definedName>
    <definedName name="_26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107"}</definedName>
    <definedName name="_26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"}</definedName>
    <definedName name="_26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106"}</definedName>
    <definedName name="_26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"}</definedName>
    <definedName name="_26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105"}</definedName>
    <definedName name="_26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"}</definedName>
    <definedName name="_26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104"}</definedName>
    <definedName name="_26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"}</definedName>
    <definedName name="_26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103"}</definedName>
    <definedName name="_26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"}</definedName>
    <definedName name="_26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102"}</definedName>
    <definedName name="_2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1181"}</definedName>
    <definedName name="_2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1181"}</definedName>
    <definedName name="_26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"}</definedName>
    <definedName name="_26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101"}</definedName>
    <definedName name="_26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"}</definedName>
    <definedName name="_26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100"}</definedName>
    <definedName name="_265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"}</definedName>
    <definedName name="_265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99"}</definedName>
    <definedName name="_265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"}</definedName>
    <definedName name="_265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98"}</definedName>
    <definedName name="_265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"}</definedName>
    <definedName name="_265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97"}</definedName>
    <definedName name="_265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"}</definedName>
    <definedName name="_265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96"}</definedName>
    <definedName name="_265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"}</definedName>
    <definedName name="_265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95"}</definedName>
    <definedName name="_265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"}</definedName>
    <definedName name="_265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94"}</definedName>
    <definedName name="_265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"}</definedName>
    <definedName name="_265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93"}</definedName>
    <definedName name="_265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"}</definedName>
    <definedName name="_265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92"}</definedName>
    <definedName name="_2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1180"}</definedName>
    <definedName name="_2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1180"}</definedName>
    <definedName name="_266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"}</definedName>
    <definedName name="_266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91"}</definedName>
    <definedName name="_266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"}</definedName>
    <definedName name="_266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90"}</definedName>
    <definedName name="_266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"}</definedName>
    <definedName name="_266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89"}</definedName>
    <definedName name="_266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"}</definedName>
    <definedName name="_266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88"}</definedName>
    <definedName name="_266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"}</definedName>
    <definedName name="_266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87"}</definedName>
    <definedName name="_266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"}</definedName>
    <definedName name="_266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86"}</definedName>
    <definedName name="_266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"}</definedName>
    <definedName name="_266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85"}</definedName>
    <definedName name="_266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"}</definedName>
    <definedName name="_266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84"}</definedName>
    <definedName name="_266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"}</definedName>
    <definedName name="_266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83"}</definedName>
    <definedName name="_266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"}</definedName>
    <definedName name="_266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82"}</definedName>
    <definedName name="_2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1179"}</definedName>
    <definedName name="_2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1179"}</definedName>
    <definedName name="_267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"}</definedName>
    <definedName name="_267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81"}</definedName>
    <definedName name="_267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"}</definedName>
    <definedName name="_267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80"}</definedName>
    <definedName name="_267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"}</definedName>
    <definedName name="_267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79"}</definedName>
    <definedName name="_267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"}</definedName>
    <definedName name="_267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78"}</definedName>
    <definedName name="_267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"}</definedName>
    <definedName name="_267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77"}</definedName>
    <definedName name="_267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"}</definedName>
    <definedName name="_267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76"}</definedName>
    <definedName name="_267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"}</definedName>
    <definedName name="_267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75"}</definedName>
    <definedName name="_267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"}</definedName>
    <definedName name="_267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74"}</definedName>
    <definedName name="_267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"}</definedName>
    <definedName name="_267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73"}</definedName>
    <definedName name="_267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"}</definedName>
    <definedName name="_267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72"}</definedName>
    <definedName name="_2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1178"}</definedName>
    <definedName name="_2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1178"}</definedName>
    <definedName name="_268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"}</definedName>
    <definedName name="_268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71"}</definedName>
    <definedName name="_268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"}</definedName>
    <definedName name="_268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70"}</definedName>
    <definedName name="_268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"}</definedName>
    <definedName name="_268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69"}</definedName>
    <definedName name="_268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"}</definedName>
    <definedName name="_268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68"}</definedName>
    <definedName name="_268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"}</definedName>
    <definedName name="_268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67"}</definedName>
    <definedName name="_268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"}</definedName>
    <definedName name="_268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66"}</definedName>
    <definedName name="_268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"}</definedName>
    <definedName name="_268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65"}</definedName>
    <definedName name="_268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"}</definedName>
    <definedName name="_268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64"}</definedName>
    <definedName name="_268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"}</definedName>
    <definedName name="_268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63"}</definedName>
    <definedName name="_268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"}</definedName>
    <definedName name="_268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62"}</definedName>
    <definedName name="_2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1177"}</definedName>
    <definedName name="_2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1177"}</definedName>
    <definedName name="_269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"}</definedName>
    <definedName name="_269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61"}</definedName>
    <definedName name="_269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"}</definedName>
    <definedName name="_269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60"}</definedName>
    <definedName name="_269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"}</definedName>
    <definedName name="_269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59"}</definedName>
    <definedName name="_269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"}</definedName>
    <definedName name="_269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58"}</definedName>
    <definedName name="_269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"}</definedName>
    <definedName name="_269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57"}</definedName>
    <definedName name="_269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"}</definedName>
    <definedName name="_269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56"}</definedName>
    <definedName name="_269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"}</definedName>
    <definedName name="_269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55"}</definedName>
    <definedName name="_269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"}</definedName>
    <definedName name="_269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54"}</definedName>
    <definedName name="_269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"}</definedName>
    <definedName name="_269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53"}</definedName>
    <definedName name="_269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"}</definedName>
    <definedName name="_269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52"}</definedName>
    <definedName name="_27__123Graph_LBL_ACHART_3" hidden="1">#N/A</definedName>
    <definedName name="_27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10"}</definedName>
    <definedName name="_27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10"}</definedName>
    <definedName name="_27__FDSAUDITLINK___1" localSheetId="2" hidden="1">{"fdsup://IBCentral/FAT Viewer?action=UPDATE&amp;creator=factset&amp;DOC_NAME=fat:reuters_qtrly_source_window.fat&amp;display_string=Audit&amp;DYN_ARGS=TRUE&amp;VAR:ID1=37555810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__FDSAUDITLINK___1" hidden="1">{"fdsup://IBCentral/FAT Viewer?action=UPDATE&amp;creator=factset&amp;DOC_NAME=fat:reuters_qtrly_source_window.fat&amp;display_string=Audit&amp;DYN_ARGS=TRUE&amp;VAR:ID1=37555810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__FDSAUDITLINK___2" localSheetId="2" hidden="1">{"fdsup://IBCentral/FAT Viewer?action=UPDATE&amp;creator=factset&amp;DOC_NAME=fat:reuters_qtrly_source_window.fat&amp;display_string=Audit&amp;DYN_ARGS=TRUE&amp;VAR:ID1=37555810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__FDSAUDITLINK___2" hidden="1">{"fdsup://IBCentral/FAT Viewer?action=UPDATE&amp;creator=factset&amp;DOC_NAME=fat:reuters_qtrly_source_window.fat&amp;display_string=Audit&amp;DYN_ARGS=TRUE&amp;VAR:ID1=37555810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1176"}</definedName>
    <definedName name="_2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1176"}</definedName>
    <definedName name="_270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"}</definedName>
    <definedName name="_270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51"}</definedName>
    <definedName name="_270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"}</definedName>
    <definedName name="_270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50"}</definedName>
    <definedName name="_270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"}</definedName>
    <definedName name="_270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49"}</definedName>
    <definedName name="_270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"}</definedName>
    <definedName name="_270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48"}</definedName>
    <definedName name="_270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"}</definedName>
    <definedName name="_270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47"}</definedName>
    <definedName name="_270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"}</definedName>
    <definedName name="_270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46"}</definedName>
    <definedName name="_270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"}</definedName>
    <definedName name="_270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45"}</definedName>
    <definedName name="_270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"}</definedName>
    <definedName name="_270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44"}</definedName>
    <definedName name="_270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"}</definedName>
    <definedName name="_270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43"}</definedName>
    <definedName name="_270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"}</definedName>
    <definedName name="_270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42"}</definedName>
    <definedName name="_2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1175"}</definedName>
    <definedName name="_2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1175"}</definedName>
    <definedName name="_271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"}</definedName>
    <definedName name="_271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41"}</definedName>
    <definedName name="_271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"}</definedName>
    <definedName name="_271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40"}</definedName>
    <definedName name="_271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"}</definedName>
    <definedName name="_271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39"}</definedName>
    <definedName name="_271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"}</definedName>
    <definedName name="_271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38"}</definedName>
    <definedName name="_271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"}</definedName>
    <definedName name="_271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37"}</definedName>
    <definedName name="_271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"}</definedName>
    <definedName name="_271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36"}</definedName>
    <definedName name="_271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"}</definedName>
    <definedName name="_271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35"}</definedName>
    <definedName name="_271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"}</definedName>
    <definedName name="_271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34"}</definedName>
    <definedName name="_271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"}</definedName>
    <definedName name="_271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33"}</definedName>
    <definedName name="_271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"}</definedName>
    <definedName name="_271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32"}</definedName>
    <definedName name="_2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1174"}</definedName>
    <definedName name="_2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1174"}</definedName>
    <definedName name="_272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"}</definedName>
    <definedName name="_272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31"}</definedName>
    <definedName name="_272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"}</definedName>
    <definedName name="_272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30"}</definedName>
    <definedName name="_272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"}</definedName>
    <definedName name="_272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29"}</definedName>
    <definedName name="_272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"}</definedName>
    <definedName name="_272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28"}</definedName>
    <definedName name="_272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"}</definedName>
    <definedName name="_272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27"}</definedName>
    <definedName name="_272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"}</definedName>
    <definedName name="_272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26"}</definedName>
    <definedName name="_272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"}</definedName>
    <definedName name="_272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25"}</definedName>
    <definedName name="_272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"}</definedName>
    <definedName name="_272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24"}</definedName>
    <definedName name="_272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"}</definedName>
    <definedName name="_272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23"}</definedName>
    <definedName name="_272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"}</definedName>
    <definedName name="_272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22"}</definedName>
    <definedName name="_2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1173"}</definedName>
    <definedName name="_2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1173"}</definedName>
    <definedName name="_273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"}</definedName>
    <definedName name="_273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21"}</definedName>
    <definedName name="_273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"}</definedName>
    <definedName name="_273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20"}</definedName>
    <definedName name="_273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"}</definedName>
    <definedName name="_273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19"}</definedName>
    <definedName name="_273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"}</definedName>
    <definedName name="_273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18"}</definedName>
    <definedName name="_273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"}</definedName>
    <definedName name="_273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17"}</definedName>
    <definedName name="_273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"}</definedName>
    <definedName name="_273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16"}</definedName>
    <definedName name="_273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"}</definedName>
    <definedName name="_273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15"}</definedName>
    <definedName name="_273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"}</definedName>
    <definedName name="_273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14"}</definedName>
    <definedName name="_273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"}</definedName>
    <definedName name="_273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13"}</definedName>
    <definedName name="_273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"}</definedName>
    <definedName name="_273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12"}</definedName>
    <definedName name="_2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1172"}</definedName>
    <definedName name="_2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1172"}</definedName>
    <definedName name="_274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"}</definedName>
    <definedName name="_274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11"}</definedName>
    <definedName name="_274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"}</definedName>
    <definedName name="_274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10"}</definedName>
    <definedName name="_2742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"}</definedName>
    <definedName name="_2742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9"}</definedName>
    <definedName name="_2743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"}</definedName>
    <definedName name="_2743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8"}</definedName>
    <definedName name="_2744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"}</definedName>
    <definedName name="_2744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7"}</definedName>
    <definedName name="_2745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"}</definedName>
    <definedName name="_2745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6"}</definedName>
    <definedName name="_2746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"}</definedName>
    <definedName name="_2746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5"}</definedName>
    <definedName name="_2747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"}</definedName>
    <definedName name="_2747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4"}</definedName>
    <definedName name="_2748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"}</definedName>
    <definedName name="_2748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3"}</definedName>
    <definedName name="_2749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"}</definedName>
    <definedName name="_2749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2"}</definedName>
    <definedName name="_2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1171"}</definedName>
    <definedName name="_2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1171"}</definedName>
    <definedName name="_2750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"}</definedName>
    <definedName name="_2750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1"}</definedName>
    <definedName name="_2751__FDSAUDITLINK__" localSheetId="2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0"}</definedName>
    <definedName name="_2751__FDSAUDITLINK__" hidden="1">{"fdsup://directions/FAT Viewer?action=UPDATE&amp;creator=factset&amp;DYN_ARGS=TRUE&amp;DOC_NAME=FAT:FQL_AUDITING_CLIENT_TEMPLATE.FAT&amp;display_string=Audit&amp;VAR:KEY=YROHYRQPGF&amp;VAR:QUERY=RkZfRU5UUlBSX1ZBTF9EQUlMWSgtNUFZLDQwOTMyLEQsLCwnRElMJyk=&amp;WINDOW=FIRST_POPUP&amp;HEIGHT=45","0&amp;WIDTH=450&amp;START_MAXIMIZED=FALSE&amp;VAR:CALENDAR=FIVEDAY&amp;VAR:SYMBOL=738048&amp;VAR:INDEX=0"}</definedName>
    <definedName name="_27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1286"}</definedName>
    <definedName name="_27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1286"}</definedName>
    <definedName name="_27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1285"}</definedName>
    <definedName name="_27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1285"}</definedName>
    <definedName name="_27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1284"}</definedName>
    <definedName name="_27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1284"}</definedName>
    <definedName name="_27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1283"}</definedName>
    <definedName name="_27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1283"}</definedName>
    <definedName name="_27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1282"}</definedName>
    <definedName name="_27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1282"}</definedName>
    <definedName name="_27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1281"}</definedName>
    <definedName name="_27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1281"}</definedName>
    <definedName name="_27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1280"}</definedName>
    <definedName name="_27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1280"}</definedName>
    <definedName name="_27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1279"}</definedName>
    <definedName name="_27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1279"}</definedName>
    <definedName name="_2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1170"}</definedName>
    <definedName name="_2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1170"}</definedName>
    <definedName name="_27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1278"}</definedName>
    <definedName name="_27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1278"}</definedName>
    <definedName name="_27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1277"}</definedName>
    <definedName name="_27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1277"}</definedName>
    <definedName name="_27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1276"}</definedName>
    <definedName name="_27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1276"}</definedName>
    <definedName name="_27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1275"}</definedName>
    <definedName name="_27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1275"}</definedName>
    <definedName name="_27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1274"}</definedName>
    <definedName name="_27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1274"}</definedName>
    <definedName name="_27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1273"}</definedName>
    <definedName name="_27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1273"}</definedName>
    <definedName name="_27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1272"}</definedName>
    <definedName name="_27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1272"}</definedName>
    <definedName name="_27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1271"}</definedName>
    <definedName name="_27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1271"}</definedName>
    <definedName name="_27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1270"}</definedName>
    <definedName name="_27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1270"}</definedName>
    <definedName name="_27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1269"}</definedName>
    <definedName name="_27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1269"}</definedName>
    <definedName name="_2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1169"}</definedName>
    <definedName name="_2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1169"}</definedName>
    <definedName name="_27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1268"}</definedName>
    <definedName name="_27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1268"}</definedName>
    <definedName name="_27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1267"}</definedName>
    <definedName name="_27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1267"}</definedName>
    <definedName name="_27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1266"}</definedName>
    <definedName name="_27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1266"}</definedName>
    <definedName name="_27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1265"}</definedName>
    <definedName name="_27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1265"}</definedName>
    <definedName name="_27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1264"}</definedName>
    <definedName name="_27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1264"}</definedName>
    <definedName name="_27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1263"}</definedName>
    <definedName name="_27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1263"}</definedName>
    <definedName name="_27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1262"}</definedName>
    <definedName name="_27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1262"}</definedName>
    <definedName name="_27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1261"}</definedName>
    <definedName name="_27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1261"}</definedName>
    <definedName name="_27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1260"}</definedName>
    <definedName name="_27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1260"}</definedName>
    <definedName name="_27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1259"}</definedName>
    <definedName name="_27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1259"}</definedName>
    <definedName name="_2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1168"}</definedName>
    <definedName name="_2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1168"}</definedName>
    <definedName name="_27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1258"}</definedName>
    <definedName name="_27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1258"}</definedName>
    <definedName name="_27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1257"}</definedName>
    <definedName name="_27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1257"}</definedName>
    <definedName name="_27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1256"}</definedName>
    <definedName name="_27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1256"}</definedName>
    <definedName name="_27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1255"}</definedName>
    <definedName name="_27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1255"}</definedName>
    <definedName name="_27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1254"}</definedName>
    <definedName name="_27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1254"}</definedName>
    <definedName name="_27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1253"}</definedName>
    <definedName name="_27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1253"}</definedName>
    <definedName name="_27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1252"}</definedName>
    <definedName name="_27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1252"}</definedName>
    <definedName name="_27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1251"}</definedName>
    <definedName name="_27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1251"}</definedName>
    <definedName name="_27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1250"}</definedName>
    <definedName name="_27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1250"}</definedName>
    <definedName name="_27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1249"}</definedName>
    <definedName name="_27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1249"}</definedName>
    <definedName name="_2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1167"}</definedName>
    <definedName name="_2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1167"}</definedName>
    <definedName name="_27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1248"}</definedName>
    <definedName name="_27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1248"}</definedName>
    <definedName name="_27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1247"}</definedName>
    <definedName name="_27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1247"}</definedName>
    <definedName name="_27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1246"}</definedName>
    <definedName name="_27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1246"}</definedName>
    <definedName name="_27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1245"}</definedName>
    <definedName name="_27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1245"}</definedName>
    <definedName name="_27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1244"}</definedName>
    <definedName name="_27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1244"}</definedName>
    <definedName name="_27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1243"}</definedName>
    <definedName name="_27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1243"}</definedName>
    <definedName name="_27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1242"}</definedName>
    <definedName name="_27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1242"}</definedName>
    <definedName name="_27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1241"}</definedName>
    <definedName name="_27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1241"}</definedName>
    <definedName name="_27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1240"}</definedName>
    <definedName name="_27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1240"}</definedName>
    <definedName name="_27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1239"}</definedName>
    <definedName name="_27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1239"}</definedName>
    <definedName name="_28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11"}</definedName>
    <definedName name="_28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11"}</definedName>
    <definedName name="_28__FDSAUDITLINK___1" localSheetId="2" hidden="1">{"fdsup://IBCentral/FAT Viewer?action=UPDATE&amp;creator=factset&amp;DOC_NAME=fat:reuters_semi_source_window.fat&amp;display_string=Audit&amp;DYN_ARGS=TRUE&amp;VAR:ID1=B2QKY0&amp;VAR:RCODE=FDSPFDSTKTOTAL&amp;VAR:SDATE=20061299&amp;VAR:FREQ=FSA&amp;VAR:RELITEM=RP&amp;VAR:CURRENCY=&amp;VAR:CURRSOURCE=E","XSHARE&amp;VAR:NATFREQ=FSA&amp;VAR:RFIELD=FINALIZED&amp;VAR:DB_TYPE=&amp;VAR:UNITS=M&amp;window=popup&amp;width=450&amp;height=300&amp;START_MAXIMIZED=FALSE"}</definedName>
    <definedName name="_28__FDSAUDITLINK___1" hidden="1">{"fdsup://IBCentral/FAT Viewer?action=UPDATE&amp;creator=factset&amp;DOC_NAME=fat:reuters_semi_source_window.fat&amp;display_string=Audit&amp;DYN_ARGS=TRUE&amp;VAR:ID1=B2QKY0&amp;VAR:RCODE=FDSPFDSTKTOTAL&amp;VAR:SDATE=20061299&amp;VAR:FREQ=FSA&amp;VAR:RELITEM=RP&amp;VAR:CURRENCY=&amp;VAR:CURRSOURCE=E","XSHARE&amp;VAR:NATFREQ=FSA&amp;VAR:RFIELD=FINALIZED&amp;VAR:DB_TYPE=&amp;VAR:UNITS=M&amp;window=popup&amp;width=450&amp;height=300&amp;START_MAXIMIZED=FALSE"}</definedName>
    <definedName name="_28__FDSAUDITLINK___2" localSheetId="2" hidden="1">{"fdsup://IBCentral/FAT Viewer?action=UPDATE&amp;creator=factset&amp;DOC_NAME=fat:reuters_semi_source_window.fat&amp;display_string=Audit&amp;DYN_ARGS=TRUE&amp;VAR:ID1=B2QKY0&amp;VAR:RCODE=FDSPFDSTKTOTAL&amp;VAR:SDATE=20061299&amp;VAR:FREQ=FSA&amp;VAR:RELITEM=RP&amp;VAR:CURRENCY=&amp;VAR:CURRSOURCE=E","XSHARE&amp;VAR:NATFREQ=FSA&amp;VAR:RFIELD=FINALIZED&amp;VAR:DB_TYPE=&amp;VAR:UNITS=M&amp;window=popup&amp;width=450&amp;height=300&amp;START_MAXIMIZED=FALSE"}</definedName>
    <definedName name="_28__FDSAUDITLINK___2" hidden="1">{"fdsup://IBCentral/FAT Viewer?action=UPDATE&amp;creator=factset&amp;DOC_NAME=fat:reuters_semi_source_window.fat&amp;display_string=Audit&amp;DYN_ARGS=TRUE&amp;VAR:ID1=B2QKY0&amp;VAR:RCODE=FDSPFDSTKTOTAL&amp;VAR:SDATE=20061299&amp;VAR:FREQ=FSA&amp;VAR:RELITEM=RP&amp;VAR:CURRENCY=&amp;VAR:CURRSOURCE=E","XSHARE&amp;VAR:NATFREQ=FSA&amp;VAR:RFIELD=FINALIZED&amp;VAR:DB_TYPE=&amp;VAR:UNITS=M&amp;window=popup&amp;width=450&amp;height=300&amp;START_MAXIMIZED=FALSE"}</definedName>
    <definedName name="_2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1166"}</definedName>
    <definedName name="_2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1166"}</definedName>
    <definedName name="_28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1238"}</definedName>
    <definedName name="_28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1238"}</definedName>
    <definedName name="_28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1237"}</definedName>
    <definedName name="_28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1237"}</definedName>
    <definedName name="_28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1236"}</definedName>
    <definedName name="_28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1236"}</definedName>
    <definedName name="_28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1235"}</definedName>
    <definedName name="_28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1235"}</definedName>
    <definedName name="_28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1234"}</definedName>
    <definedName name="_28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1234"}</definedName>
    <definedName name="_28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1233"}</definedName>
    <definedName name="_28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1233"}</definedName>
    <definedName name="_28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1232"}</definedName>
    <definedName name="_28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1232"}</definedName>
    <definedName name="_28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1231"}</definedName>
    <definedName name="_28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1231"}</definedName>
    <definedName name="_28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1230"}</definedName>
    <definedName name="_28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1230"}</definedName>
    <definedName name="_28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1229"}</definedName>
    <definedName name="_28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1229"}</definedName>
    <definedName name="_2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1165"}</definedName>
    <definedName name="_2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1165"}</definedName>
    <definedName name="_28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1228"}</definedName>
    <definedName name="_28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1228"}</definedName>
    <definedName name="_28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1227"}</definedName>
    <definedName name="_28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1227"}</definedName>
    <definedName name="_28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1226"}</definedName>
    <definedName name="_28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1226"}</definedName>
    <definedName name="_28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1225"}</definedName>
    <definedName name="_28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1225"}</definedName>
    <definedName name="_28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1224"}</definedName>
    <definedName name="_28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1224"}</definedName>
    <definedName name="_28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1223"}</definedName>
    <definedName name="_28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1223"}</definedName>
    <definedName name="_28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1222"}</definedName>
    <definedName name="_28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1222"}</definedName>
    <definedName name="_28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1221"}</definedName>
    <definedName name="_28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1221"}</definedName>
    <definedName name="_28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1220"}</definedName>
    <definedName name="_28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1220"}</definedName>
    <definedName name="_28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1219"}</definedName>
    <definedName name="_28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1219"}</definedName>
    <definedName name="_2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1164"}</definedName>
    <definedName name="_2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1164"}</definedName>
    <definedName name="_28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1218"}</definedName>
    <definedName name="_28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1218"}</definedName>
    <definedName name="_28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1217"}</definedName>
    <definedName name="_28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1217"}</definedName>
    <definedName name="_28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1216"}</definedName>
    <definedName name="_28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1216"}</definedName>
    <definedName name="_28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1215"}</definedName>
    <definedName name="_28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1215"}</definedName>
    <definedName name="_28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1214"}</definedName>
    <definedName name="_28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1214"}</definedName>
    <definedName name="_28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1213"}</definedName>
    <definedName name="_28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1213"}</definedName>
    <definedName name="_28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1212"}</definedName>
    <definedName name="_28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1212"}</definedName>
    <definedName name="_28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1211"}</definedName>
    <definedName name="_28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1211"}</definedName>
    <definedName name="_28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1210"}</definedName>
    <definedName name="_28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1210"}</definedName>
    <definedName name="_28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1209"}</definedName>
    <definedName name="_28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1209"}</definedName>
    <definedName name="_2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1163"}</definedName>
    <definedName name="_2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1163"}</definedName>
    <definedName name="_28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1208"}</definedName>
    <definedName name="_28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1208"}</definedName>
    <definedName name="_28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1207"}</definedName>
    <definedName name="_28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1207"}</definedName>
    <definedName name="_28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1206"}</definedName>
    <definedName name="_28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1206"}</definedName>
    <definedName name="_28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1205"}</definedName>
    <definedName name="_28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1205"}</definedName>
    <definedName name="_28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1204"}</definedName>
    <definedName name="_28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1204"}</definedName>
    <definedName name="_28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1203"}</definedName>
    <definedName name="_28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1203"}</definedName>
    <definedName name="_28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1202"}</definedName>
    <definedName name="_28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1202"}</definedName>
    <definedName name="_28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1201"}</definedName>
    <definedName name="_28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1201"}</definedName>
    <definedName name="_28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1200"}</definedName>
    <definedName name="_28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1200"}</definedName>
    <definedName name="_28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1199"}</definedName>
    <definedName name="_28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1199"}</definedName>
    <definedName name="_2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1162"}</definedName>
    <definedName name="_2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1162"}</definedName>
    <definedName name="_28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1198"}</definedName>
    <definedName name="_28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1198"}</definedName>
    <definedName name="_28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1197"}</definedName>
    <definedName name="_28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1197"}</definedName>
    <definedName name="_28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1196"}</definedName>
    <definedName name="_28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1196"}</definedName>
    <definedName name="_28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1195"}</definedName>
    <definedName name="_28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1195"}</definedName>
    <definedName name="_28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1194"}</definedName>
    <definedName name="_28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1194"}</definedName>
    <definedName name="_28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1193"}</definedName>
    <definedName name="_28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1193"}</definedName>
    <definedName name="_28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1192"}</definedName>
    <definedName name="_28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1192"}</definedName>
    <definedName name="_28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1191"}</definedName>
    <definedName name="_28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1191"}</definedName>
    <definedName name="_28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1190"}</definedName>
    <definedName name="_28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1190"}</definedName>
    <definedName name="_28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1189"}</definedName>
    <definedName name="_28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1189"}</definedName>
    <definedName name="_2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1161"}</definedName>
    <definedName name="_2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1161"}</definedName>
    <definedName name="_28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1188"}</definedName>
    <definedName name="_28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1188"}</definedName>
    <definedName name="_28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1187"}</definedName>
    <definedName name="_28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1187"}</definedName>
    <definedName name="_28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1186"}</definedName>
    <definedName name="_28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1186"}</definedName>
    <definedName name="_28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1185"}</definedName>
    <definedName name="_28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1185"}</definedName>
    <definedName name="_28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1184"}</definedName>
    <definedName name="_28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1184"}</definedName>
    <definedName name="_28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1183"}</definedName>
    <definedName name="_28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1183"}</definedName>
    <definedName name="_28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1182"}</definedName>
    <definedName name="_28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1182"}</definedName>
    <definedName name="_28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1181"}</definedName>
    <definedName name="_28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1181"}</definedName>
    <definedName name="_28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1180"}</definedName>
    <definedName name="_28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1180"}</definedName>
    <definedName name="_28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1179"}</definedName>
    <definedName name="_28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1179"}</definedName>
    <definedName name="_2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1160"}</definedName>
    <definedName name="_2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1160"}</definedName>
    <definedName name="_28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1178"}</definedName>
    <definedName name="_28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1178"}</definedName>
    <definedName name="_28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1177"}</definedName>
    <definedName name="_28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1177"}</definedName>
    <definedName name="_28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1176"}</definedName>
    <definedName name="_28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1176"}</definedName>
    <definedName name="_28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1175"}</definedName>
    <definedName name="_28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1175"}</definedName>
    <definedName name="_28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1174"}</definedName>
    <definedName name="_28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1174"}</definedName>
    <definedName name="_28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1173"}</definedName>
    <definedName name="_28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1173"}</definedName>
    <definedName name="_28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1172"}</definedName>
    <definedName name="_28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1172"}</definedName>
    <definedName name="_28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1171"}</definedName>
    <definedName name="_28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1171"}</definedName>
    <definedName name="_28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1170"}</definedName>
    <definedName name="_28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1170"}</definedName>
    <definedName name="_28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1169"}</definedName>
    <definedName name="_28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1169"}</definedName>
    <definedName name="_2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1159"}</definedName>
    <definedName name="_2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1159"}</definedName>
    <definedName name="_28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1168"}</definedName>
    <definedName name="_28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1168"}</definedName>
    <definedName name="_28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1167"}</definedName>
    <definedName name="_28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1167"}</definedName>
    <definedName name="_28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1166"}</definedName>
    <definedName name="_28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1166"}</definedName>
    <definedName name="_28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1165"}</definedName>
    <definedName name="_28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1165"}</definedName>
    <definedName name="_28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1164"}</definedName>
    <definedName name="_28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1164"}</definedName>
    <definedName name="_28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1163"}</definedName>
    <definedName name="_28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1163"}</definedName>
    <definedName name="_28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1162"}</definedName>
    <definedName name="_28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1162"}</definedName>
    <definedName name="_28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1161"}</definedName>
    <definedName name="_28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1161"}</definedName>
    <definedName name="_28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1160"}</definedName>
    <definedName name="_28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1160"}</definedName>
    <definedName name="_28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1159"}</definedName>
    <definedName name="_28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1159"}</definedName>
    <definedName name="_2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1158"}</definedName>
    <definedName name="_2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1158"}</definedName>
    <definedName name="_28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1158"}</definedName>
    <definedName name="_28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1158"}</definedName>
    <definedName name="_28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1157"}</definedName>
    <definedName name="_28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1157"}</definedName>
    <definedName name="_28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1156"}</definedName>
    <definedName name="_28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1156"}</definedName>
    <definedName name="_28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1155"}</definedName>
    <definedName name="_28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1155"}</definedName>
    <definedName name="_28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1154"}</definedName>
    <definedName name="_28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1154"}</definedName>
    <definedName name="_28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1153"}</definedName>
    <definedName name="_28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1153"}</definedName>
    <definedName name="_28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1152"}</definedName>
    <definedName name="_28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1152"}</definedName>
    <definedName name="_28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1151"}</definedName>
    <definedName name="_28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1151"}</definedName>
    <definedName name="_28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1150"}</definedName>
    <definedName name="_28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1150"}</definedName>
    <definedName name="_28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1149"}</definedName>
    <definedName name="_28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1149"}</definedName>
    <definedName name="_2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1157"}</definedName>
    <definedName name="_2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1157"}</definedName>
    <definedName name="_28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1148"}</definedName>
    <definedName name="_28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1148"}</definedName>
    <definedName name="_28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1147"}</definedName>
    <definedName name="_28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1147"}</definedName>
    <definedName name="_28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1146"}</definedName>
    <definedName name="_28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1146"}</definedName>
    <definedName name="_28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1145"}</definedName>
    <definedName name="_28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1145"}</definedName>
    <definedName name="_28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1144"}</definedName>
    <definedName name="_28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1144"}</definedName>
    <definedName name="_28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1143"}</definedName>
    <definedName name="_28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1143"}</definedName>
    <definedName name="_28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1142"}</definedName>
    <definedName name="_28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1142"}</definedName>
    <definedName name="_28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1141"}</definedName>
    <definedName name="_28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1141"}</definedName>
    <definedName name="_28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1140"}</definedName>
    <definedName name="_28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1140"}</definedName>
    <definedName name="_28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1139"}</definedName>
    <definedName name="_28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1139"}</definedName>
    <definedName name="_29__123Graph_LBL_DCHART_1" hidden="1">#N/A</definedName>
    <definedName name="_29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12"}</definedName>
    <definedName name="_29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12"}</definedName>
    <definedName name="_29__FDSAUDITLINK___1" localSheetId="2" hidden="1">{"fdsup://IBCentral/FAT Viewer?action=UPDATE&amp;creator=factset&amp;DOC_NAME=fat:reuters_qtrly_source_window.fat&amp;display_string=Audit&amp;DYN_ARGS=TRUE&amp;VAR:ID1=37555810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__FDSAUDITLINK___1" hidden="1">{"fdsup://IBCentral/FAT Viewer?action=UPDATE&amp;creator=factset&amp;DOC_NAME=fat:reuters_qtrly_source_window.fat&amp;display_string=Audit&amp;DYN_ARGS=TRUE&amp;VAR:ID1=37555810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__FDSAUDITLINK___2" localSheetId="2" hidden="1">{"fdsup://IBCentral/FAT Viewer?action=UPDATE&amp;creator=factset&amp;DOC_NAME=fat:reuters_qtrly_source_window.fat&amp;display_string=Audit&amp;DYN_ARGS=TRUE&amp;VAR:ID1=37555810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__FDSAUDITLINK___2" hidden="1">{"fdsup://IBCentral/FAT Viewer?action=UPDATE&amp;creator=factset&amp;DOC_NAME=fat:reuters_qtrly_source_window.fat&amp;display_string=Audit&amp;DYN_ARGS=TRUE&amp;VAR:ID1=37555810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1156"}</definedName>
    <definedName name="_2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1156"}</definedName>
    <definedName name="_29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1138"}</definedName>
    <definedName name="_29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1138"}</definedName>
    <definedName name="_29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1137"}</definedName>
    <definedName name="_29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1137"}</definedName>
    <definedName name="_29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1136"}</definedName>
    <definedName name="_29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1136"}</definedName>
    <definedName name="_29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1135"}</definedName>
    <definedName name="_29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1135"}</definedName>
    <definedName name="_29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1134"}</definedName>
    <definedName name="_29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1134"}</definedName>
    <definedName name="_29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1133"}</definedName>
    <definedName name="_29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1133"}</definedName>
    <definedName name="_29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1132"}</definedName>
    <definedName name="_29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1132"}</definedName>
    <definedName name="_29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1131"}</definedName>
    <definedName name="_29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1131"}</definedName>
    <definedName name="_29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1130"}</definedName>
    <definedName name="_29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1130"}</definedName>
    <definedName name="_29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1129"}</definedName>
    <definedName name="_29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1129"}</definedName>
    <definedName name="_2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1155"}</definedName>
    <definedName name="_2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1155"}</definedName>
    <definedName name="_29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1128"}</definedName>
    <definedName name="_29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1128"}</definedName>
    <definedName name="_29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1127"}</definedName>
    <definedName name="_29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1127"}</definedName>
    <definedName name="_29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1126"}</definedName>
    <definedName name="_29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1126"}</definedName>
    <definedName name="_29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1125"}</definedName>
    <definedName name="_29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1125"}</definedName>
    <definedName name="_29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1124"}</definedName>
    <definedName name="_29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1124"}</definedName>
    <definedName name="_29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1123"}</definedName>
    <definedName name="_29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1123"}</definedName>
    <definedName name="_29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1122"}</definedName>
    <definedName name="_29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1122"}</definedName>
    <definedName name="_29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1121"}</definedName>
    <definedName name="_29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1121"}</definedName>
    <definedName name="_29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1120"}</definedName>
    <definedName name="_29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1120"}</definedName>
    <definedName name="_29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1119"}</definedName>
    <definedName name="_29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1119"}</definedName>
    <definedName name="_2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1154"}</definedName>
    <definedName name="_2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1154"}</definedName>
    <definedName name="_29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1118"}</definedName>
    <definedName name="_29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1118"}</definedName>
    <definedName name="_29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1117"}</definedName>
    <definedName name="_29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1117"}</definedName>
    <definedName name="_29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1116"}</definedName>
    <definedName name="_29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1116"}</definedName>
    <definedName name="_29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1115"}</definedName>
    <definedName name="_29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1115"}</definedName>
    <definedName name="_29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1114"}</definedName>
    <definedName name="_29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1114"}</definedName>
    <definedName name="_29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1113"}</definedName>
    <definedName name="_29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1113"}</definedName>
    <definedName name="_29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1112"}</definedName>
    <definedName name="_29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1112"}</definedName>
    <definedName name="_29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1111"}</definedName>
    <definedName name="_29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1111"}</definedName>
    <definedName name="_29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1110"}</definedName>
    <definedName name="_29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1110"}</definedName>
    <definedName name="_29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1109"}</definedName>
    <definedName name="_29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1109"}</definedName>
    <definedName name="_2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1153"}</definedName>
    <definedName name="_2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1153"}</definedName>
    <definedName name="_29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1108"}</definedName>
    <definedName name="_29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1108"}</definedName>
    <definedName name="_29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1107"}</definedName>
    <definedName name="_29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1107"}</definedName>
    <definedName name="_29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1106"}</definedName>
    <definedName name="_29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1106"}</definedName>
    <definedName name="_29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1105"}</definedName>
    <definedName name="_29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1105"}</definedName>
    <definedName name="_29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1104"}</definedName>
    <definedName name="_29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1104"}</definedName>
    <definedName name="_29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1103"}</definedName>
    <definedName name="_29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1103"}</definedName>
    <definedName name="_29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1102"}</definedName>
    <definedName name="_29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1102"}</definedName>
    <definedName name="_29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1101"}</definedName>
    <definedName name="_29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1101"}</definedName>
    <definedName name="_29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1100"}</definedName>
    <definedName name="_29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1100"}</definedName>
    <definedName name="_29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1099"}</definedName>
    <definedName name="_29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1099"}</definedName>
    <definedName name="_2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1152"}</definedName>
    <definedName name="_2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1152"}</definedName>
    <definedName name="_29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1098"}</definedName>
    <definedName name="_29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1098"}</definedName>
    <definedName name="_29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1097"}</definedName>
    <definedName name="_29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1097"}</definedName>
    <definedName name="_29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1096"}</definedName>
    <definedName name="_29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1096"}</definedName>
    <definedName name="_29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1095"}</definedName>
    <definedName name="_29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1095"}</definedName>
    <definedName name="_29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1094"}</definedName>
    <definedName name="_29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1094"}</definedName>
    <definedName name="_29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1093"}</definedName>
    <definedName name="_29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1093"}</definedName>
    <definedName name="_29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1092"}</definedName>
    <definedName name="_29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1092"}</definedName>
    <definedName name="_29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1091"}</definedName>
    <definedName name="_29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1091"}</definedName>
    <definedName name="_29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1090"}</definedName>
    <definedName name="_29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1090"}</definedName>
    <definedName name="_29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1089"}</definedName>
    <definedName name="_29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1089"}</definedName>
    <definedName name="_2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1151"}</definedName>
    <definedName name="_2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1151"}</definedName>
    <definedName name="_29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1088"}</definedName>
    <definedName name="_29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1088"}</definedName>
    <definedName name="_29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1087"}</definedName>
    <definedName name="_29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1087"}</definedName>
    <definedName name="_29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1086"}</definedName>
    <definedName name="_29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1086"}</definedName>
    <definedName name="_29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1085"}</definedName>
    <definedName name="_29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1085"}</definedName>
    <definedName name="_29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1084"}</definedName>
    <definedName name="_29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1084"}</definedName>
    <definedName name="_29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1083"}</definedName>
    <definedName name="_29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1083"}</definedName>
    <definedName name="_29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1082"}</definedName>
    <definedName name="_29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1082"}</definedName>
    <definedName name="_29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1081"}</definedName>
    <definedName name="_29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1081"}</definedName>
    <definedName name="_29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1080"}</definedName>
    <definedName name="_29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1080"}</definedName>
    <definedName name="_29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1079"}</definedName>
    <definedName name="_29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1079"}</definedName>
    <definedName name="_2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1150"}</definedName>
    <definedName name="_2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1150"}</definedName>
    <definedName name="_29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1078"}</definedName>
    <definedName name="_29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1078"}</definedName>
    <definedName name="_29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1077"}</definedName>
    <definedName name="_29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1077"}</definedName>
    <definedName name="_29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1076"}</definedName>
    <definedName name="_29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1076"}</definedName>
    <definedName name="_29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1075"}</definedName>
    <definedName name="_29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1075"}</definedName>
    <definedName name="_29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1074"}</definedName>
    <definedName name="_29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1074"}</definedName>
    <definedName name="_29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1073"}</definedName>
    <definedName name="_29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1073"}</definedName>
    <definedName name="_29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1072"}</definedName>
    <definedName name="_29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1072"}</definedName>
    <definedName name="_29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1071"}</definedName>
    <definedName name="_29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1071"}</definedName>
    <definedName name="_29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1070"}</definedName>
    <definedName name="_29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1070"}</definedName>
    <definedName name="_29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1069"}</definedName>
    <definedName name="_29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1069"}</definedName>
    <definedName name="_2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1149"}</definedName>
    <definedName name="_2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1149"}</definedName>
    <definedName name="_29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1068"}</definedName>
    <definedName name="_29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1068"}</definedName>
    <definedName name="_29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1067"}</definedName>
    <definedName name="_29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1067"}</definedName>
    <definedName name="_29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1066"}</definedName>
    <definedName name="_29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1066"}</definedName>
    <definedName name="_29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1065"}</definedName>
    <definedName name="_29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1065"}</definedName>
    <definedName name="_29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1064"}</definedName>
    <definedName name="_29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1064"}</definedName>
    <definedName name="_29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1063"}</definedName>
    <definedName name="_29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1063"}</definedName>
    <definedName name="_29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1062"}</definedName>
    <definedName name="_29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1062"}</definedName>
    <definedName name="_29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1061"}</definedName>
    <definedName name="_29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1061"}</definedName>
    <definedName name="_29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1060"}</definedName>
    <definedName name="_29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1060"}</definedName>
    <definedName name="_29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1059"}</definedName>
    <definedName name="_29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1059"}</definedName>
    <definedName name="_2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1148"}</definedName>
    <definedName name="_2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1148"}</definedName>
    <definedName name="_29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1058"}</definedName>
    <definedName name="_29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1058"}</definedName>
    <definedName name="_29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1057"}</definedName>
    <definedName name="_29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1057"}</definedName>
    <definedName name="_29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1056"}</definedName>
    <definedName name="_29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1056"}</definedName>
    <definedName name="_29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1055"}</definedName>
    <definedName name="_29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1055"}</definedName>
    <definedName name="_29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1054"}</definedName>
    <definedName name="_29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1054"}</definedName>
    <definedName name="_29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1053"}</definedName>
    <definedName name="_29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1053"}</definedName>
    <definedName name="_29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1052"}</definedName>
    <definedName name="_29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1052"}</definedName>
    <definedName name="_29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1051"}</definedName>
    <definedName name="_29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1051"}</definedName>
    <definedName name="_29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1050"}</definedName>
    <definedName name="_29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1050"}</definedName>
    <definedName name="_29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1049"}</definedName>
    <definedName name="_29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1049"}</definedName>
    <definedName name="_2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1147"}</definedName>
    <definedName name="_2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1147"}</definedName>
    <definedName name="_29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1048"}</definedName>
    <definedName name="_29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1048"}</definedName>
    <definedName name="_29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1047"}</definedName>
    <definedName name="_29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1047"}</definedName>
    <definedName name="_29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1046"}</definedName>
    <definedName name="_29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1046"}</definedName>
    <definedName name="_29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1045"}</definedName>
    <definedName name="_29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1045"}</definedName>
    <definedName name="_29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1044"}</definedName>
    <definedName name="_29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1044"}</definedName>
    <definedName name="_29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1043"}</definedName>
    <definedName name="_29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1043"}</definedName>
    <definedName name="_29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1042"}</definedName>
    <definedName name="_29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1042"}</definedName>
    <definedName name="_29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1041"}</definedName>
    <definedName name="_29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1041"}</definedName>
    <definedName name="_29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1040"}</definedName>
    <definedName name="_29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1040"}</definedName>
    <definedName name="_29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1039"}</definedName>
    <definedName name="_29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1039"}</definedName>
    <definedName name="_3__123Graph_AGRAFICO_1" hidden="1">#REF!</definedName>
    <definedName name="_3__123Graph_BCHART_1" hidden="1">'[21]Results from Nov 98'!$C$5:$C$9</definedName>
    <definedName name="_3__123Graph_XCHART_1" hidden="1">[20]Cover!$A$18:$A$27</definedName>
    <definedName name="_3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54"}</definedName>
    <definedName name="_3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54"}</definedName>
    <definedName name="_3__FDSAUDITLINK___1" localSheetId="2" hidden="1">{"fdsup://directions/FAT Viewer?action=UPDATE&amp;creator=factset&amp;DYN_ARGS=TRUE&amp;DOC_NAME=FAT:FQL_AUDITING_CLIENT_TEMPLATE.FAT&amp;display_string=Audit&amp;VAR:KEY=EDWFGTYPCJ&amp;VAR:QUERY=UkdGX0VOVFJQUl9WQUwoQU5OLCwsLCwsLE5PQVVESVQp&amp;WINDOW=FIRST_POPUP&amp;HEIGHT=450&amp;WIDTH=450&amp;","START_MAXIMIZED=FALSE&amp;VAR:CALENDAR=US&amp;VAR:SYMBOL=HRC&amp;VAR:INDEX=0"}</definedName>
    <definedName name="_3__FDSAUDITLINK___1" hidden="1">{"fdsup://directions/FAT Viewer?action=UPDATE&amp;creator=factset&amp;DYN_ARGS=TRUE&amp;DOC_NAME=FAT:FQL_AUDITING_CLIENT_TEMPLATE.FAT&amp;display_string=Audit&amp;VAR:KEY=EDWFGTYPCJ&amp;VAR:QUERY=UkdGX0VOVFJQUl9WQUwoQU5OLCwsLCwsLE5PQVVESVQp&amp;WINDOW=FIRST_POPUP&amp;HEIGHT=450&amp;WIDTH=450&amp;","START_MAXIMIZED=FALSE&amp;VAR:CALENDAR=US&amp;VAR:SYMBOL=HRC&amp;VAR:INDEX=0"}</definedName>
    <definedName name="_3__FDSAUDITLINK___2" localSheetId="2" hidden="1">{"fdsup://directions/FAT Viewer?action=UPDATE&amp;creator=factset&amp;DYN_ARGS=TRUE&amp;DOC_NAME=FAT:FQL_AUDITING_CLIENT_TEMPLATE.FAT&amp;display_string=Audit&amp;VAR:KEY=EDWFGTYPCJ&amp;VAR:QUERY=UkdGX0VOVFJQUl9WQUwoQU5OLCwsLCwsLE5PQVVESVQp&amp;WINDOW=FIRST_POPUP&amp;HEIGHT=450&amp;WIDTH=450&amp;","START_MAXIMIZED=FALSE&amp;VAR:CALENDAR=US&amp;VAR:SYMBOL=HRC&amp;VAR:INDEX=0"}</definedName>
    <definedName name="_3__FDSAUDITLINK___2" hidden="1">{"fdsup://directions/FAT Viewer?action=UPDATE&amp;creator=factset&amp;DYN_ARGS=TRUE&amp;DOC_NAME=FAT:FQL_AUDITING_CLIENT_TEMPLATE.FAT&amp;display_string=Audit&amp;VAR:KEY=EDWFGTYPCJ&amp;VAR:QUERY=UkdGX0VOVFJQUl9WQUwoQU5OLCwsLCwsLE5PQVVESVQp&amp;WINDOW=FIRST_POPUP&amp;HEIGHT=450&amp;WIDTH=450&amp;","START_MAXIMIZED=FALSE&amp;VAR:CALENDAR=US&amp;VAR:SYMBOL=HRC&amp;VAR:INDEX=0"}</definedName>
    <definedName name="_30__123Graph_XCHART_2" hidden="1">#N/A</definedName>
    <definedName name="_30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13"}</definedName>
    <definedName name="_30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13"}</definedName>
    <definedName name="_30__FDSAUDITLINK___1" localSheetId="2" hidden="1">{"fdsup://IBCentral/FAT Viewer?action=UPDATE&amp;creator=factset&amp;DOC_NAME=fat:reuters_qtrly_source_window.fat&amp;display_string=Audit&amp;DYN_ARGS=TRUE&amp;VAR:ID1=01535110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__FDSAUDITLINK___1" hidden="1">{"fdsup://IBCentral/FAT Viewer?action=UPDATE&amp;creator=factset&amp;DOC_NAME=fat:reuters_qtrly_source_window.fat&amp;display_string=Audit&amp;DYN_ARGS=TRUE&amp;VAR:ID1=01535110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__FDSAUDITLINK___2" localSheetId="2" hidden="1">{"fdsup://IBCentral/FAT Viewer?action=UPDATE&amp;creator=factset&amp;DOC_NAME=fat:reuters_qtrly_source_window.fat&amp;display_string=Audit&amp;DYN_ARGS=TRUE&amp;VAR:ID1=01535110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__FDSAUDITLINK___2" hidden="1">{"fdsup://IBCentral/FAT Viewer?action=UPDATE&amp;creator=factset&amp;DOC_NAME=fat:reuters_qtrly_source_window.fat&amp;display_string=Audit&amp;DYN_ARGS=TRUE&amp;VAR:ID1=01535110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1146"}</definedName>
    <definedName name="_3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1146"}</definedName>
    <definedName name="_30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1038"}</definedName>
    <definedName name="_30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1038"}</definedName>
    <definedName name="_30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1037"}</definedName>
    <definedName name="_30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1037"}</definedName>
    <definedName name="_30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1036"}</definedName>
    <definedName name="_30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1036"}</definedName>
    <definedName name="_30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1035"}</definedName>
    <definedName name="_30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1035"}</definedName>
    <definedName name="_30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1034"}</definedName>
    <definedName name="_30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1034"}</definedName>
    <definedName name="_30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1033"}</definedName>
    <definedName name="_30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1033"}</definedName>
    <definedName name="_30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1032"}</definedName>
    <definedName name="_30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1032"}</definedName>
    <definedName name="_30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1031"}</definedName>
    <definedName name="_30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1031"}</definedName>
    <definedName name="_30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1030"}</definedName>
    <definedName name="_30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1030"}</definedName>
    <definedName name="_30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1029"}</definedName>
    <definedName name="_30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1029"}</definedName>
    <definedName name="_3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1145"}</definedName>
    <definedName name="_3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1145"}</definedName>
    <definedName name="_30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1028"}</definedName>
    <definedName name="_30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1028"}</definedName>
    <definedName name="_30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1027"}</definedName>
    <definedName name="_30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1027"}</definedName>
    <definedName name="_30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1026"}</definedName>
    <definedName name="_30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1026"}</definedName>
    <definedName name="_30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1025"}</definedName>
    <definedName name="_30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1025"}</definedName>
    <definedName name="_30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1024"}</definedName>
    <definedName name="_30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1024"}</definedName>
    <definedName name="_30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1023"}</definedName>
    <definedName name="_30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1023"}</definedName>
    <definedName name="_30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1022"}</definedName>
    <definedName name="_30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1022"}</definedName>
    <definedName name="_30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1021"}</definedName>
    <definedName name="_30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1021"}</definedName>
    <definedName name="_30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1020"}</definedName>
    <definedName name="_30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1020"}</definedName>
    <definedName name="_30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1019"}</definedName>
    <definedName name="_30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1019"}</definedName>
    <definedName name="_3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1144"}</definedName>
    <definedName name="_3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1144"}</definedName>
    <definedName name="_30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1018"}</definedName>
    <definedName name="_30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1018"}</definedName>
    <definedName name="_30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1017"}</definedName>
    <definedName name="_30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1017"}</definedName>
    <definedName name="_30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1016"}</definedName>
    <definedName name="_30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1016"}</definedName>
    <definedName name="_30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1015"}</definedName>
    <definedName name="_30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1015"}</definedName>
    <definedName name="_30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1014"}</definedName>
    <definedName name="_30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1014"}</definedName>
    <definedName name="_30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1013"}</definedName>
    <definedName name="_30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1013"}</definedName>
    <definedName name="_30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1012"}</definedName>
    <definedName name="_30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1012"}</definedName>
    <definedName name="_30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1011"}</definedName>
    <definedName name="_30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1011"}</definedName>
    <definedName name="_30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1010"}</definedName>
    <definedName name="_30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1010"}</definedName>
    <definedName name="_30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1009"}</definedName>
    <definedName name="_30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1009"}</definedName>
    <definedName name="_3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1143"}</definedName>
    <definedName name="_3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1143"}</definedName>
    <definedName name="_30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1008"}</definedName>
    <definedName name="_30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1008"}</definedName>
    <definedName name="_30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1007"}</definedName>
    <definedName name="_30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1007"}</definedName>
    <definedName name="_30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1006"}</definedName>
    <definedName name="_30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1006"}</definedName>
    <definedName name="_30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1005"}</definedName>
    <definedName name="_30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1005"}</definedName>
    <definedName name="_30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1004"}</definedName>
    <definedName name="_30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1004"}</definedName>
    <definedName name="_30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1003"}</definedName>
    <definedName name="_30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1003"}</definedName>
    <definedName name="_30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1002"}</definedName>
    <definedName name="_30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1002"}</definedName>
    <definedName name="_30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1001"}</definedName>
    <definedName name="_30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1001"}</definedName>
    <definedName name="_30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1000"}</definedName>
    <definedName name="_30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1000"}</definedName>
    <definedName name="_30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999"}</definedName>
    <definedName name="_30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999"}</definedName>
    <definedName name="_3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1142"}</definedName>
    <definedName name="_3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1142"}</definedName>
    <definedName name="_30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998"}</definedName>
    <definedName name="_30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998"}</definedName>
    <definedName name="_30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997"}</definedName>
    <definedName name="_30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997"}</definedName>
    <definedName name="_30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996"}</definedName>
    <definedName name="_30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996"}</definedName>
    <definedName name="_30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995"}</definedName>
    <definedName name="_30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995"}</definedName>
    <definedName name="_30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994"}</definedName>
    <definedName name="_30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994"}</definedName>
    <definedName name="_30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993"}</definedName>
    <definedName name="_30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993"}</definedName>
    <definedName name="_30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992"}</definedName>
    <definedName name="_30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992"}</definedName>
    <definedName name="_30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991"}</definedName>
    <definedName name="_30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991"}</definedName>
    <definedName name="_30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990"}</definedName>
    <definedName name="_30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990"}</definedName>
    <definedName name="_30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989"}</definedName>
    <definedName name="_30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989"}</definedName>
    <definedName name="_3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1141"}</definedName>
    <definedName name="_3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1141"}</definedName>
    <definedName name="_30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988"}</definedName>
    <definedName name="_30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988"}</definedName>
    <definedName name="_30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987"}</definedName>
    <definedName name="_30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987"}</definedName>
    <definedName name="_30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986"}</definedName>
    <definedName name="_30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986"}</definedName>
    <definedName name="_30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985"}</definedName>
    <definedName name="_30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985"}</definedName>
    <definedName name="_30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984"}</definedName>
    <definedName name="_30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984"}</definedName>
    <definedName name="_30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983"}</definedName>
    <definedName name="_30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983"}</definedName>
    <definedName name="_30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982"}</definedName>
    <definedName name="_30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982"}</definedName>
    <definedName name="_30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981"}</definedName>
    <definedName name="_30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981"}</definedName>
    <definedName name="_30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980"}</definedName>
    <definedName name="_30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980"}</definedName>
    <definedName name="_30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979"}</definedName>
    <definedName name="_30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979"}</definedName>
    <definedName name="_3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1140"}</definedName>
    <definedName name="_3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1140"}</definedName>
    <definedName name="_30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978"}</definedName>
    <definedName name="_30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978"}</definedName>
    <definedName name="_30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977"}</definedName>
    <definedName name="_30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977"}</definedName>
    <definedName name="_30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976"}</definedName>
    <definedName name="_30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976"}</definedName>
    <definedName name="_30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975"}</definedName>
    <definedName name="_30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975"}</definedName>
    <definedName name="_30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974"}</definedName>
    <definedName name="_30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974"}</definedName>
    <definedName name="_30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973"}</definedName>
    <definedName name="_30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973"}</definedName>
    <definedName name="_30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972"}</definedName>
    <definedName name="_30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972"}</definedName>
    <definedName name="_30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971"}</definedName>
    <definedName name="_30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971"}</definedName>
    <definedName name="_30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970"}</definedName>
    <definedName name="_30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970"}</definedName>
    <definedName name="_30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969"}</definedName>
    <definedName name="_30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969"}</definedName>
    <definedName name="_3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1139"}</definedName>
    <definedName name="_3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1139"}</definedName>
    <definedName name="_30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968"}</definedName>
    <definedName name="_30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968"}</definedName>
    <definedName name="_30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967"}</definedName>
    <definedName name="_30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967"}</definedName>
    <definedName name="_30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966"}</definedName>
    <definedName name="_30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966"}</definedName>
    <definedName name="_30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965"}</definedName>
    <definedName name="_30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965"}</definedName>
    <definedName name="_30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964"}</definedName>
    <definedName name="_30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964"}</definedName>
    <definedName name="_30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963"}</definedName>
    <definedName name="_30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963"}</definedName>
    <definedName name="_30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962"}</definedName>
    <definedName name="_30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962"}</definedName>
    <definedName name="_30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961"}</definedName>
    <definedName name="_30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961"}</definedName>
    <definedName name="_30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960"}</definedName>
    <definedName name="_30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960"}</definedName>
    <definedName name="_30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959"}</definedName>
    <definedName name="_30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959"}</definedName>
    <definedName name="_3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1138"}</definedName>
    <definedName name="_3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1138"}</definedName>
    <definedName name="_30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958"}</definedName>
    <definedName name="_30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958"}</definedName>
    <definedName name="_30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957"}</definedName>
    <definedName name="_30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957"}</definedName>
    <definedName name="_30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956"}</definedName>
    <definedName name="_30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956"}</definedName>
    <definedName name="_30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955"}</definedName>
    <definedName name="_30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955"}</definedName>
    <definedName name="_30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954"}</definedName>
    <definedName name="_30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954"}</definedName>
    <definedName name="_30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953"}</definedName>
    <definedName name="_30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953"}</definedName>
    <definedName name="_30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952"}</definedName>
    <definedName name="_30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952"}</definedName>
    <definedName name="_30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951"}</definedName>
    <definedName name="_30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951"}</definedName>
    <definedName name="_30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950"}</definedName>
    <definedName name="_30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950"}</definedName>
    <definedName name="_30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949"}</definedName>
    <definedName name="_30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949"}</definedName>
    <definedName name="_3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1137"}</definedName>
    <definedName name="_3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1137"}</definedName>
    <definedName name="_30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948"}</definedName>
    <definedName name="_30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948"}</definedName>
    <definedName name="_30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947"}</definedName>
    <definedName name="_30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947"}</definedName>
    <definedName name="_30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946"}</definedName>
    <definedName name="_30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946"}</definedName>
    <definedName name="_30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945"}</definedName>
    <definedName name="_30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945"}</definedName>
    <definedName name="_30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944"}</definedName>
    <definedName name="_30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944"}</definedName>
    <definedName name="_30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943"}</definedName>
    <definedName name="_30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943"}</definedName>
    <definedName name="_30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942"}</definedName>
    <definedName name="_30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942"}</definedName>
    <definedName name="_30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941"}</definedName>
    <definedName name="_30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941"}</definedName>
    <definedName name="_30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940"}</definedName>
    <definedName name="_30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940"}</definedName>
    <definedName name="_30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939"}</definedName>
    <definedName name="_30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939"}</definedName>
    <definedName name="_31__123Graph_XCHART_5" hidden="1">#N/A</definedName>
    <definedName name="_31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22"}</definedName>
    <definedName name="_31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22"}</definedName>
    <definedName name="_31__FDSAUDITLINK___1" localSheetId="2" hidden="1">{"fdsup://IBCentral/FAT Viewer?action=UPDATE&amp;creator=factset&amp;DOC_NAME=fat:reuters_qtrly_source_window.fat&amp;display_string=Audit&amp;DYN_ARGS=TRUE&amp;VAR:ID1=92824110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__FDSAUDITLINK___1" hidden="1">{"fdsup://IBCentral/FAT Viewer?action=UPDATE&amp;creator=factset&amp;DOC_NAME=fat:reuters_qtrly_source_window.fat&amp;display_string=Audit&amp;DYN_ARGS=TRUE&amp;VAR:ID1=92824110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__FDSAUDITLINK___2" localSheetId="2" hidden="1">{"fdsup://IBCentral/FAT Viewer?action=UPDATE&amp;creator=factset&amp;DOC_NAME=fat:reuters_qtrly_source_window.fat&amp;display_string=Audit&amp;DYN_ARGS=TRUE&amp;VAR:ID1=92824110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__FDSAUDITLINK___2" hidden="1">{"fdsup://IBCentral/FAT Viewer?action=UPDATE&amp;creator=factset&amp;DOC_NAME=fat:reuters_qtrly_source_window.fat&amp;display_string=Audit&amp;DYN_ARGS=TRUE&amp;VAR:ID1=92824110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1136"}</definedName>
    <definedName name="_3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1136"}</definedName>
    <definedName name="_31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938"}</definedName>
    <definedName name="_31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938"}</definedName>
    <definedName name="_31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937"}</definedName>
    <definedName name="_31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937"}</definedName>
    <definedName name="_31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936"}</definedName>
    <definedName name="_31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936"}</definedName>
    <definedName name="_31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935"}</definedName>
    <definedName name="_31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935"}</definedName>
    <definedName name="_31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934"}</definedName>
    <definedName name="_31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934"}</definedName>
    <definedName name="_31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933"}</definedName>
    <definedName name="_31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933"}</definedName>
    <definedName name="_31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932"}</definedName>
    <definedName name="_31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932"}</definedName>
    <definedName name="_31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931"}</definedName>
    <definedName name="_31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931"}</definedName>
    <definedName name="_31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930"}</definedName>
    <definedName name="_31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930"}</definedName>
    <definedName name="_31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929"}</definedName>
    <definedName name="_31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929"}</definedName>
    <definedName name="_3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1135"}</definedName>
    <definedName name="_3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1135"}</definedName>
    <definedName name="_31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928"}</definedName>
    <definedName name="_31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928"}</definedName>
    <definedName name="_31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927"}</definedName>
    <definedName name="_31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927"}</definedName>
    <definedName name="_31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926"}</definedName>
    <definedName name="_31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926"}</definedName>
    <definedName name="_31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925"}</definedName>
    <definedName name="_31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925"}</definedName>
    <definedName name="_31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924"}</definedName>
    <definedName name="_31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924"}</definedName>
    <definedName name="_31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923"}</definedName>
    <definedName name="_31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923"}</definedName>
    <definedName name="_31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922"}</definedName>
    <definedName name="_31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922"}</definedName>
    <definedName name="_31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921"}</definedName>
    <definedName name="_31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921"}</definedName>
    <definedName name="_31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920"}</definedName>
    <definedName name="_31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920"}</definedName>
    <definedName name="_31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919"}</definedName>
    <definedName name="_31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919"}</definedName>
    <definedName name="_3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1134"}</definedName>
    <definedName name="_3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1134"}</definedName>
    <definedName name="_31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918"}</definedName>
    <definedName name="_31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918"}</definedName>
    <definedName name="_31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917"}</definedName>
    <definedName name="_31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917"}</definedName>
    <definedName name="_31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916"}</definedName>
    <definedName name="_31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916"}</definedName>
    <definedName name="_31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915"}</definedName>
    <definedName name="_31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915"}</definedName>
    <definedName name="_31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914"}</definedName>
    <definedName name="_31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914"}</definedName>
    <definedName name="_31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913"}</definedName>
    <definedName name="_31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913"}</definedName>
    <definedName name="_31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912"}</definedName>
    <definedName name="_31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912"}</definedName>
    <definedName name="_31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911"}</definedName>
    <definedName name="_31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911"}</definedName>
    <definedName name="_31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910"}</definedName>
    <definedName name="_31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910"}</definedName>
    <definedName name="_31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909"}</definedName>
    <definedName name="_31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909"}</definedName>
    <definedName name="_3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1133"}</definedName>
    <definedName name="_3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1133"}</definedName>
    <definedName name="_31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908"}</definedName>
    <definedName name="_31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908"}</definedName>
    <definedName name="_31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907"}</definedName>
    <definedName name="_31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907"}</definedName>
    <definedName name="_31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906"}</definedName>
    <definedName name="_31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906"}</definedName>
    <definedName name="_31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905"}</definedName>
    <definedName name="_31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905"}</definedName>
    <definedName name="_31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904"}</definedName>
    <definedName name="_31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904"}</definedName>
    <definedName name="_31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903"}</definedName>
    <definedName name="_31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903"}</definedName>
    <definedName name="_31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902"}</definedName>
    <definedName name="_31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902"}</definedName>
    <definedName name="_31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901"}</definedName>
    <definedName name="_31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901"}</definedName>
    <definedName name="_31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900"}</definedName>
    <definedName name="_31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900"}</definedName>
    <definedName name="_31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899"}</definedName>
    <definedName name="_31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899"}</definedName>
    <definedName name="_3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1132"}</definedName>
    <definedName name="_3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1132"}</definedName>
    <definedName name="_31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898"}</definedName>
    <definedName name="_31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898"}</definedName>
    <definedName name="_31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897"}</definedName>
    <definedName name="_31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897"}</definedName>
    <definedName name="_31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896"}</definedName>
    <definedName name="_31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896"}</definedName>
    <definedName name="_31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895"}</definedName>
    <definedName name="_31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895"}</definedName>
    <definedName name="_31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894"}</definedName>
    <definedName name="_31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894"}</definedName>
    <definedName name="_31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893"}</definedName>
    <definedName name="_31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893"}</definedName>
    <definedName name="_31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892"}</definedName>
    <definedName name="_31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892"}</definedName>
    <definedName name="_31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891"}</definedName>
    <definedName name="_31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891"}</definedName>
    <definedName name="_31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890"}</definedName>
    <definedName name="_31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890"}</definedName>
    <definedName name="_31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889"}</definedName>
    <definedName name="_31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889"}</definedName>
    <definedName name="_3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1131"}</definedName>
    <definedName name="_3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1131"}</definedName>
    <definedName name="_31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888"}</definedName>
    <definedName name="_31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888"}</definedName>
    <definedName name="_31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887"}</definedName>
    <definedName name="_31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887"}</definedName>
    <definedName name="_31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886"}</definedName>
    <definedName name="_31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886"}</definedName>
    <definedName name="_31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885"}</definedName>
    <definedName name="_31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885"}</definedName>
    <definedName name="_31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884"}</definedName>
    <definedName name="_31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884"}</definedName>
    <definedName name="_31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883"}</definedName>
    <definedName name="_31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883"}</definedName>
    <definedName name="_31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882"}</definedName>
    <definedName name="_31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882"}</definedName>
    <definedName name="_31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881"}</definedName>
    <definedName name="_31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881"}</definedName>
    <definedName name="_31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880"}</definedName>
    <definedName name="_31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880"}</definedName>
    <definedName name="_31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879"}</definedName>
    <definedName name="_31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879"}</definedName>
    <definedName name="_3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1130"}</definedName>
    <definedName name="_3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1130"}</definedName>
    <definedName name="_31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878"}</definedName>
    <definedName name="_31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878"}</definedName>
    <definedName name="_31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877"}</definedName>
    <definedName name="_31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877"}</definedName>
    <definedName name="_31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876"}</definedName>
    <definedName name="_31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876"}</definedName>
    <definedName name="_31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875"}</definedName>
    <definedName name="_31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875"}</definedName>
    <definedName name="_31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874"}</definedName>
    <definedName name="_31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874"}</definedName>
    <definedName name="_31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873"}</definedName>
    <definedName name="_31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873"}</definedName>
    <definedName name="_31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872"}</definedName>
    <definedName name="_31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872"}</definedName>
    <definedName name="_31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871"}</definedName>
    <definedName name="_31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871"}</definedName>
    <definedName name="_31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870"}</definedName>
    <definedName name="_31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870"}</definedName>
    <definedName name="_31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869"}</definedName>
    <definedName name="_31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869"}</definedName>
    <definedName name="_3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1129"}</definedName>
    <definedName name="_3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1129"}</definedName>
    <definedName name="_31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868"}</definedName>
    <definedName name="_31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868"}</definedName>
    <definedName name="_31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867"}</definedName>
    <definedName name="_31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867"}</definedName>
    <definedName name="_31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866"}</definedName>
    <definedName name="_31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866"}</definedName>
    <definedName name="_31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865"}</definedName>
    <definedName name="_31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865"}</definedName>
    <definedName name="_31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864"}</definedName>
    <definedName name="_31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864"}</definedName>
    <definedName name="_31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863"}</definedName>
    <definedName name="_31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863"}</definedName>
    <definedName name="_31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862"}</definedName>
    <definedName name="_31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862"}</definedName>
    <definedName name="_31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861"}</definedName>
    <definedName name="_31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861"}</definedName>
    <definedName name="_31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860"}</definedName>
    <definedName name="_31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860"}</definedName>
    <definedName name="_31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859"}</definedName>
    <definedName name="_31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859"}</definedName>
    <definedName name="_3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1128"}</definedName>
    <definedName name="_3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1128"}</definedName>
    <definedName name="_31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858"}</definedName>
    <definedName name="_31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858"}</definedName>
    <definedName name="_31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857"}</definedName>
    <definedName name="_31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857"}</definedName>
    <definedName name="_31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856"}</definedName>
    <definedName name="_31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856"}</definedName>
    <definedName name="_31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855"}</definedName>
    <definedName name="_31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855"}</definedName>
    <definedName name="_31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854"}</definedName>
    <definedName name="_31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854"}</definedName>
    <definedName name="_31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853"}</definedName>
    <definedName name="_31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853"}</definedName>
    <definedName name="_31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852"}</definedName>
    <definedName name="_31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852"}</definedName>
    <definedName name="_31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851"}</definedName>
    <definedName name="_31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851"}</definedName>
    <definedName name="_31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850"}</definedName>
    <definedName name="_31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850"}</definedName>
    <definedName name="_31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849"}</definedName>
    <definedName name="_31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849"}</definedName>
    <definedName name="_3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1127"}</definedName>
    <definedName name="_3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1127"}</definedName>
    <definedName name="_31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848"}</definedName>
    <definedName name="_31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848"}</definedName>
    <definedName name="_31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847"}</definedName>
    <definedName name="_31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847"}</definedName>
    <definedName name="_31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846"}</definedName>
    <definedName name="_31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846"}</definedName>
    <definedName name="_31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845"}</definedName>
    <definedName name="_31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845"}</definedName>
    <definedName name="_31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844"}</definedName>
    <definedName name="_31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844"}</definedName>
    <definedName name="_31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843"}</definedName>
    <definedName name="_31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843"}</definedName>
    <definedName name="_31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842"}</definedName>
    <definedName name="_31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842"}</definedName>
    <definedName name="_31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841"}</definedName>
    <definedName name="_31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841"}</definedName>
    <definedName name="_31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840"}</definedName>
    <definedName name="_31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840"}</definedName>
    <definedName name="_31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839"}</definedName>
    <definedName name="_31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839"}</definedName>
    <definedName name="_32__123Graph_XCHART_6" hidden="1">#N/A</definedName>
    <definedName name="_32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23"}</definedName>
    <definedName name="_32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23"}</definedName>
    <definedName name="_32__FDSAUDITLINK___1" localSheetId="2" hidden="1">{"fdsup://IBCentral/FAT Viewer?action=UPDATE&amp;creator=factset&amp;DOC_NAME=fat:reuters_qtrly_source_window.fat&amp;display_string=Audit&amp;DYN_ARGS=TRUE&amp;VAR:ID1=15102010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__FDSAUDITLINK___1" hidden="1">{"fdsup://IBCentral/FAT Viewer?action=UPDATE&amp;creator=factset&amp;DOC_NAME=fat:reuters_qtrly_source_window.fat&amp;display_string=Audit&amp;DYN_ARGS=TRUE&amp;VAR:ID1=15102010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__FDSAUDITLINK___2" localSheetId="2" hidden="1">{"fdsup://IBCentral/FAT Viewer?action=UPDATE&amp;creator=factset&amp;DOC_NAME=fat:reuters_qtrly_source_window.fat&amp;display_string=Audit&amp;DYN_ARGS=TRUE&amp;VAR:ID1=15102010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__FDSAUDITLINK___2" hidden="1">{"fdsup://IBCentral/FAT Viewer?action=UPDATE&amp;creator=factset&amp;DOC_NAME=fat:reuters_qtrly_source_window.fat&amp;display_string=Audit&amp;DYN_ARGS=TRUE&amp;VAR:ID1=15102010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1126"}</definedName>
    <definedName name="_3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1126"}</definedName>
    <definedName name="_32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838"}</definedName>
    <definedName name="_32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838"}</definedName>
    <definedName name="_32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837"}</definedName>
    <definedName name="_32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837"}</definedName>
    <definedName name="_32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836"}</definedName>
    <definedName name="_32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836"}</definedName>
    <definedName name="_32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835"}</definedName>
    <definedName name="_32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835"}</definedName>
    <definedName name="_32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834"}</definedName>
    <definedName name="_32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834"}</definedName>
    <definedName name="_32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833"}</definedName>
    <definedName name="_32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833"}</definedName>
    <definedName name="_32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832"}</definedName>
    <definedName name="_32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832"}</definedName>
    <definedName name="_32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831"}</definedName>
    <definedName name="_32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831"}</definedName>
    <definedName name="_32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830"}</definedName>
    <definedName name="_32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830"}</definedName>
    <definedName name="_32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829"}</definedName>
    <definedName name="_32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829"}</definedName>
    <definedName name="_3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1125"}</definedName>
    <definedName name="_3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1125"}</definedName>
    <definedName name="_32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828"}</definedName>
    <definedName name="_32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828"}</definedName>
    <definedName name="_32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827"}</definedName>
    <definedName name="_32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827"}</definedName>
    <definedName name="_32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826"}</definedName>
    <definedName name="_32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826"}</definedName>
    <definedName name="_32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825"}</definedName>
    <definedName name="_32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825"}</definedName>
    <definedName name="_32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824"}</definedName>
    <definedName name="_32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824"}</definedName>
    <definedName name="_32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823"}</definedName>
    <definedName name="_32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823"}</definedName>
    <definedName name="_32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822"}</definedName>
    <definedName name="_32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822"}</definedName>
    <definedName name="_32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821"}</definedName>
    <definedName name="_32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821"}</definedName>
    <definedName name="_32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820"}</definedName>
    <definedName name="_32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820"}</definedName>
    <definedName name="_32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819"}</definedName>
    <definedName name="_32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819"}</definedName>
    <definedName name="_3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1124"}</definedName>
    <definedName name="_3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1124"}</definedName>
    <definedName name="_32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818"}</definedName>
    <definedName name="_32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818"}</definedName>
    <definedName name="_32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817"}</definedName>
    <definedName name="_32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817"}</definedName>
    <definedName name="_32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816"}</definedName>
    <definedName name="_32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816"}</definedName>
    <definedName name="_32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815"}</definedName>
    <definedName name="_32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815"}</definedName>
    <definedName name="_32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814"}</definedName>
    <definedName name="_32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814"}</definedName>
    <definedName name="_32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813"}</definedName>
    <definedName name="_32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813"}</definedName>
    <definedName name="_32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812"}</definedName>
    <definedName name="_32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812"}</definedName>
    <definedName name="_32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811"}</definedName>
    <definedName name="_32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811"}</definedName>
    <definedName name="_32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810"}</definedName>
    <definedName name="_32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810"}</definedName>
    <definedName name="_32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809"}</definedName>
    <definedName name="_32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809"}</definedName>
    <definedName name="_3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1123"}</definedName>
    <definedName name="_3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1123"}</definedName>
    <definedName name="_32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808"}</definedName>
    <definedName name="_32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808"}</definedName>
    <definedName name="_32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807"}</definedName>
    <definedName name="_32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807"}</definedName>
    <definedName name="_32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806"}</definedName>
    <definedName name="_32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806"}</definedName>
    <definedName name="_32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805"}</definedName>
    <definedName name="_32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805"}</definedName>
    <definedName name="_32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804"}</definedName>
    <definedName name="_32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804"}</definedName>
    <definedName name="_32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803"}</definedName>
    <definedName name="_32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803"}</definedName>
    <definedName name="_32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802"}</definedName>
    <definedName name="_32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802"}</definedName>
    <definedName name="_32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801"}</definedName>
    <definedName name="_32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801"}</definedName>
    <definedName name="_32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800"}</definedName>
    <definedName name="_32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800"}</definedName>
    <definedName name="_32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799"}</definedName>
    <definedName name="_32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799"}</definedName>
    <definedName name="_3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1122"}</definedName>
    <definedName name="_3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1122"}</definedName>
    <definedName name="_32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798"}</definedName>
    <definedName name="_32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798"}</definedName>
    <definedName name="_32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797"}</definedName>
    <definedName name="_32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797"}</definedName>
    <definedName name="_32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796"}</definedName>
    <definedName name="_32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796"}</definedName>
    <definedName name="_32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795"}</definedName>
    <definedName name="_32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795"}</definedName>
    <definedName name="_32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794"}</definedName>
    <definedName name="_32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794"}</definedName>
    <definedName name="_32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793"}</definedName>
    <definedName name="_32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793"}</definedName>
    <definedName name="_32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792"}</definedName>
    <definedName name="_32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792"}</definedName>
    <definedName name="_32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791"}</definedName>
    <definedName name="_32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791"}</definedName>
    <definedName name="_32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790"}</definedName>
    <definedName name="_32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790"}</definedName>
    <definedName name="_32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789"}</definedName>
    <definedName name="_32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789"}</definedName>
    <definedName name="_3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1121"}</definedName>
    <definedName name="_3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1121"}</definedName>
    <definedName name="_32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788"}</definedName>
    <definedName name="_32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788"}</definedName>
    <definedName name="_32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787"}</definedName>
    <definedName name="_32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787"}</definedName>
    <definedName name="_32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786"}</definedName>
    <definedName name="_32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786"}</definedName>
    <definedName name="_32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785"}</definedName>
    <definedName name="_32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785"}</definedName>
    <definedName name="_32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784"}</definedName>
    <definedName name="_32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784"}</definedName>
    <definedName name="_32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783"}</definedName>
    <definedName name="_32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783"}</definedName>
    <definedName name="_32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782"}</definedName>
    <definedName name="_32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782"}</definedName>
    <definedName name="_32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781"}</definedName>
    <definedName name="_32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781"}</definedName>
    <definedName name="_32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780"}</definedName>
    <definedName name="_32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780"}</definedName>
    <definedName name="_32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779"}</definedName>
    <definedName name="_32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779"}</definedName>
    <definedName name="_3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1120"}</definedName>
    <definedName name="_3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1120"}</definedName>
    <definedName name="_32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778"}</definedName>
    <definedName name="_32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778"}</definedName>
    <definedName name="_32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777"}</definedName>
    <definedName name="_32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777"}</definedName>
    <definedName name="_32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776"}</definedName>
    <definedName name="_32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776"}</definedName>
    <definedName name="_32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775"}</definedName>
    <definedName name="_32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775"}</definedName>
    <definedName name="_32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774"}</definedName>
    <definedName name="_32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774"}</definedName>
    <definedName name="_32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773"}</definedName>
    <definedName name="_32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773"}</definedName>
    <definedName name="_32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772"}</definedName>
    <definedName name="_32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772"}</definedName>
    <definedName name="_32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771"}</definedName>
    <definedName name="_32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771"}</definedName>
    <definedName name="_32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770"}</definedName>
    <definedName name="_32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770"}</definedName>
    <definedName name="_32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769"}</definedName>
    <definedName name="_32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769"}</definedName>
    <definedName name="_3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1119"}</definedName>
    <definedName name="_3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1119"}</definedName>
    <definedName name="_32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768"}</definedName>
    <definedName name="_32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768"}</definedName>
    <definedName name="_32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767"}</definedName>
    <definedName name="_32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767"}</definedName>
    <definedName name="_32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766"}</definedName>
    <definedName name="_32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766"}</definedName>
    <definedName name="_32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504"}</definedName>
    <definedName name="_32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504"}</definedName>
    <definedName name="_32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503"}</definedName>
    <definedName name="_32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503"}</definedName>
    <definedName name="_32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502"}</definedName>
    <definedName name="_32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502"}</definedName>
    <definedName name="_32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501"}</definedName>
    <definedName name="_32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501"}</definedName>
    <definedName name="_32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500"}</definedName>
    <definedName name="_32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500"}</definedName>
    <definedName name="_32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499"}</definedName>
    <definedName name="_32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499"}</definedName>
    <definedName name="_32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498"}</definedName>
    <definedName name="_32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498"}</definedName>
    <definedName name="_3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1118"}</definedName>
    <definedName name="_3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1118"}</definedName>
    <definedName name="_32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497"}</definedName>
    <definedName name="_32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497"}</definedName>
    <definedName name="_32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496"}</definedName>
    <definedName name="_32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496"}</definedName>
    <definedName name="_32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495"}</definedName>
    <definedName name="_32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495"}</definedName>
    <definedName name="_32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494"}</definedName>
    <definedName name="_32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494"}</definedName>
    <definedName name="_32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493"}</definedName>
    <definedName name="_32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493"}</definedName>
    <definedName name="_32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492"}</definedName>
    <definedName name="_32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492"}</definedName>
    <definedName name="_32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491"}</definedName>
    <definedName name="_32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491"}</definedName>
    <definedName name="_32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490"}</definedName>
    <definedName name="_32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490"}</definedName>
    <definedName name="_32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489"}</definedName>
    <definedName name="_32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489"}</definedName>
    <definedName name="_32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488"}</definedName>
    <definedName name="_32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488"}</definedName>
    <definedName name="_3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1117"}</definedName>
    <definedName name="_3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1117"}</definedName>
    <definedName name="_32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487"}</definedName>
    <definedName name="_32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487"}</definedName>
    <definedName name="_32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486"}</definedName>
    <definedName name="_32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486"}</definedName>
    <definedName name="_32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485"}</definedName>
    <definedName name="_32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485"}</definedName>
    <definedName name="_32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484"}</definedName>
    <definedName name="_32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484"}</definedName>
    <definedName name="_32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483"}</definedName>
    <definedName name="_32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483"}</definedName>
    <definedName name="_32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482"}</definedName>
    <definedName name="_32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482"}</definedName>
    <definedName name="_32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481"}</definedName>
    <definedName name="_32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481"}</definedName>
    <definedName name="_32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480"}</definedName>
    <definedName name="_32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480"}</definedName>
    <definedName name="_32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479"}</definedName>
    <definedName name="_32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479"}</definedName>
    <definedName name="_32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478"}</definedName>
    <definedName name="_32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478"}</definedName>
    <definedName name="_33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24"}</definedName>
    <definedName name="_33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24"}</definedName>
    <definedName name="_33__FDSAUDITLINK___1" localSheetId="2" hidden="1">{"fdsup://IBCentral/FAT Viewer?action=UPDATE&amp;creator=factset&amp;DOC_NAME=fat:reuters_qtrly_source_window.fat&amp;display_string=Audit&amp;DYN_ARGS=TRUE&amp;VAR:ID1=01535110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__FDSAUDITLINK___1" hidden="1">{"fdsup://IBCentral/FAT Viewer?action=UPDATE&amp;creator=factset&amp;DOC_NAME=fat:reuters_qtrly_source_window.fat&amp;display_string=Audit&amp;DYN_ARGS=TRUE&amp;VAR:ID1=01535110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__FDSAUDITLINK___2" localSheetId="2" hidden="1">{"fdsup://IBCentral/FAT Viewer?action=UPDATE&amp;creator=factset&amp;DOC_NAME=fat:reuters_qtrly_source_window.fat&amp;display_string=Audit&amp;DYN_ARGS=TRUE&amp;VAR:ID1=01535110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__FDSAUDITLINK___2" hidden="1">{"fdsup://IBCentral/FAT Viewer?action=UPDATE&amp;creator=factset&amp;DOC_NAME=fat:reuters_qtrly_source_window.fat&amp;display_string=Audit&amp;DYN_ARGS=TRUE&amp;VAR:ID1=01535110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1116"}</definedName>
    <definedName name="_3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1116"}</definedName>
    <definedName name="_33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477"}</definedName>
    <definedName name="_33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477"}</definedName>
    <definedName name="_33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476"}</definedName>
    <definedName name="_33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476"}</definedName>
    <definedName name="_33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475"}</definedName>
    <definedName name="_33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475"}</definedName>
    <definedName name="_33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474"}</definedName>
    <definedName name="_33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474"}</definedName>
    <definedName name="_33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473"}</definedName>
    <definedName name="_33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473"}</definedName>
    <definedName name="_33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472"}</definedName>
    <definedName name="_33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472"}</definedName>
    <definedName name="_33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471"}</definedName>
    <definedName name="_33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471"}</definedName>
    <definedName name="_33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470"}</definedName>
    <definedName name="_33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470"}</definedName>
    <definedName name="_33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469"}</definedName>
    <definedName name="_33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469"}</definedName>
    <definedName name="_33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468"}</definedName>
    <definedName name="_33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468"}</definedName>
    <definedName name="_3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1115"}</definedName>
    <definedName name="_3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1115"}</definedName>
    <definedName name="_33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467"}</definedName>
    <definedName name="_33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467"}</definedName>
    <definedName name="_33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466"}</definedName>
    <definedName name="_33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466"}</definedName>
    <definedName name="_33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465"}</definedName>
    <definedName name="_33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465"}</definedName>
    <definedName name="_33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464"}</definedName>
    <definedName name="_33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464"}</definedName>
    <definedName name="_33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463"}</definedName>
    <definedName name="_33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463"}</definedName>
    <definedName name="_33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462"}</definedName>
    <definedName name="_33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462"}</definedName>
    <definedName name="_33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461"}</definedName>
    <definedName name="_33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461"}</definedName>
    <definedName name="_33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460"}</definedName>
    <definedName name="_33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460"}</definedName>
    <definedName name="_33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459"}</definedName>
    <definedName name="_33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459"}</definedName>
    <definedName name="_33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458"}</definedName>
    <definedName name="_33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458"}</definedName>
    <definedName name="_3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1114"}</definedName>
    <definedName name="_3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1114"}</definedName>
    <definedName name="_33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457"}</definedName>
    <definedName name="_33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457"}</definedName>
    <definedName name="_33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456"}</definedName>
    <definedName name="_33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456"}</definedName>
    <definedName name="_33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455"}</definedName>
    <definedName name="_33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455"}</definedName>
    <definedName name="_33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454"}</definedName>
    <definedName name="_33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454"}</definedName>
    <definedName name="_33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453"}</definedName>
    <definedName name="_33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453"}</definedName>
    <definedName name="_33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452"}</definedName>
    <definedName name="_33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452"}</definedName>
    <definedName name="_33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451"}</definedName>
    <definedName name="_33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451"}</definedName>
    <definedName name="_33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450"}</definedName>
    <definedName name="_33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450"}</definedName>
    <definedName name="_33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449"}</definedName>
    <definedName name="_33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449"}</definedName>
    <definedName name="_33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448"}</definedName>
    <definedName name="_33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448"}</definedName>
    <definedName name="_3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1113"}</definedName>
    <definedName name="_3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1113"}</definedName>
    <definedName name="_33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447"}</definedName>
    <definedName name="_33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447"}</definedName>
    <definedName name="_33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446"}</definedName>
    <definedName name="_33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446"}</definedName>
    <definedName name="_33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445"}</definedName>
    <definedName name="_33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445"}</definedName>
    <definedName name="_33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444"}</definedName>
    <definedName name="_33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444"}</definedName>
    <definedName name="_33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443"}</definedName>
    <definedName name="_33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443"}</definedName>
    <definedName name="_33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442"}</definedName>
    <definedName name="_33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442"}</definedName>
    <definedName name="_33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441"}</definedName>
    <definedName name="_33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441"}</definedName>
    <definedName name="_33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440"}</definedName>
    <definedName name="_33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440"}</definedName>
    <definedName name="_33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439"}</definedName>
    <definedName name="_33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439"}</definedName>
    <definedName name="_33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438"}</definedName>
    <definedName name="_33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438"}</definedName>
    <definedName name="_3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1112"}</definedName>
    <definedName name="_3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1112"}</definedName>
    <definedName name="_33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437"}</definedName>
    <definedName name="_33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437"}</definedName>
    <definedName name="_33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436"}</definedName>
    <definedName name="_33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436"}</definedName>
    <definedName name="_33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435"}</definedName>
    <definedName name="_33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435"}</definedName>
    <definedName name="_33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434"}</definedName>
    <definedName name="_33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434"}</definedName>
    <definedName name="_33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433"}</definedName>
    <definedName name="_33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433"}</definedName>
    <definedName name="_33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432"}</definedName>
    <definedName name="_33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432"}</definedName>
    <definedName name="_33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431"}</definedName>
    <definedName name="_33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431"}</definedName>
    <definedName name="_33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430"}</definedName>
    <definedName name="_33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430"}</definedName>
    <definedName name="_33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429"}</definedName>
    <definedName name="_33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429"}</definedName>
    <definedName name="_33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428"}</definedName>
    <definedName name="_33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428"}</definedName>
    <definedName name="_3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1111"}</definedName>
    <definedName name="_3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1111"}</definedName>
    <definedName name="_33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427"}</definedName>
    <definedName name="_33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427"}</definedName>
    <definedName name="_33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426"}</definedName>
    <definedName name="_33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426"}</definedName>
    <definedName name="_33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425"}</definedName>
    <definedName name="_33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425"}</definedName>
    <definedName name="_33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424"}</definedName>
    <definedName name="_33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424"}</definedName>
    <definedName name="_33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423"}</definedName>
    <definedName name="_33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423"}</definedName>
    <definedName name="_33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422"}</definedName>
    <definedName name="_33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422"}</definedName>
    <definedName name="_33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421"}</definedName>
    <definedName name="_33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421"}</definedName>
    <definedName name="_33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420"}</definedName>
    <definedName name="_33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420"}</definedName>
    <definedName name="_33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419"}</definedName>
    <definedName name="_33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419"}</definedName>
    <definedName name="_33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418"}</definedName>
    <definedName name="_33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418"}</definedName>
    <definedName name="_3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1110"}</definedName>
    <definedName name="_3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1110"}</definedName>
    <definedName name="_33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417"}</definedName>
    <definedName name="_33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417"}</definedName>
    <definedName name="_33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416"}</definedName>
    <definedName name="_33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416"}</definedName>
    <definedName name="_33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415"}</definedName>
    <definedName name="_33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415"}</definedName>
    <definedName name="_33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414"}</definedName>
    <definedName name="_33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414"}</definedName>
    <definedName name="_33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413"}</definedName>
    <definedName name="_33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413"}</definedName>
    <definedName name="_33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412"}</definedName>
    <definedName name="_33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412"}</definedName>
    <definedName name="_33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411"}</definedName>
    <definedName name="_33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411"}</definedName>
    <definedName name="_33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410"}</definedName>
    <definedName name="_33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410"}</definedName>
    <definedName name="_33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409"}</definedName>
    <definedName name="_33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409"}</definedName>
    <definedName name="_33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408"}</definedName>
    <definedName name="_33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408"}</definedName>
    <definedName name="_3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1109"}</definedName>
    <definedName name="_3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1109"}</definedName>
    <definedName name="_33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407"}</definedName>
    <definedName name="_33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407"}</definedName>
    <definedName name="_33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406"}</definedName>
    <definedName name="_33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406"}</definedName>
    <definedName name="_33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405"}</definedName>
    <definedName name="_33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405"}</definedName>
    <definedName name="_33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404"}</definedName>
    <definedName name="_33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404"}</definedName>
    <definedName name="_33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403"}</definedName>
    <definedName name="_33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403"}</definedName>
    <definedName name="_33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402"}</definedName>
    <definedName name="_33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402"}</definedName>
    <definedName name="_33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401"}</definedName>
    <definedName name="_33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401"}</definedName>
    <definedName name="_33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400"}</definedName>
    <definedName name="_33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400"}</definedName>
    <definedName name="_33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399"}</definedName>
    <definedName name="_33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399"}</definedName>
    <definedName name="_33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398"}</definedName>
    <definedName name="_33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398"}</definedName>
    <definedName name="_3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1108"}</definedName>
    <definedName name="_3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1108"}</definedName>
    <definedName name="_33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397"}</definedName>
    <definedName name="_33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397"}</definedName>
    <definedName name="_33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396"}</definedName>
    <definedName name="_33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396"}</definedName>
    <definedName name="_33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395"}</definedName>
    <definedName name="_33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395"}</definedName>
    <definedName name="_33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394"}</definedName>
    <definedName name="_33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394"}</definedName>
    <definedName name="_33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393"}</definedName>
    <definedName name="_33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393"}</definedName>
    <definedName name="_33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392"}</definedName>
    <definedName name="_33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392"}</definedName>
    <definedName name="_33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391"}</definedName>
    <definedName name="_33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391"}</definedName>
    <definedName name="_33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390"}</definedName>
    <definedName name="_33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390"}</definedName>
    <definedName name="_33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389"}</definedName>
    <definedName name="_33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389"}</definedName>
    <definedName name="_33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388"}</definedName>
    <definedName name="_33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388"}</definedName>
    <definedName name="_3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1107"}</definedName>
    <definedName name="_3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1107"}</definedName>
    <definedName name="_33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387"}</definedName>
    <definedName name="_33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387"}</definedName>
    <definedName name="_33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386"}</definedName>
    <definedName name="_33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386"}</definedName>
    <definedName name="_33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385"}</definedName>
    <definedName name="_33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385"}</definedName>
    <definedName name="_33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384"}</definedName>
    <definedName name="_33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384"}</definedName>
    <definedName name="_33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383"}</definedName>
    <definedName name="_33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383"}</definedName>
    <definedName name="_33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382"}</definedName>
    <definedName name="_33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382"}</definedName>
    <definedName name="_33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381"}</definedName>
    <definedName name="_33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381"}</definedName>
    <definedName name="_33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380"}</definedName>
    <definedName name="_33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380"}</definedName>
    <definedName name="_33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379"}</definedName>
    <definedName name="_33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379"}</definedName>
    <definedName name="_33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378"}</definedName>
    <definedName name="_33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378"}</definedName>
    <definedName name="_34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25"}</definedName>
    <definedName name="_34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25"}</definedName>
    <definedName name="_34__FDSAUDITLINK___1" localSheetId="2" hidden="1">{"fdsup://IBCentral/FAT Viewer?action=UPDATE&amp;creator=factset&amp;DOC_NAME=fat:reuters_qtrly_source_window.fat&amp;display_string=Audit&amp;DYN_ARGS=TRUE&amp;VAR:ID1=92824110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__FDSAUDITLINK___1" hidden="1">{"fdsup://IBCentral/FAT Viewer?action=UPDATE&amp;creator=factset&amp;DOC_NAME=fat:reuters_qtrly_source_window.fat&amp;display_string=Audit&amp;DYN_ARGS=TRUE&amp;VAR:ID1=92824110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__FDSAUDITLINK___2" localSheetId="2" hidden="1">{"fdsup://IBCentral/FAT Viewer?action=UPDATE&amp;creator=factset&amp;DOC_NAME=fat:reuters_qtrly_source_window.fat&amp;display_string=Audit&amp;DYN_ARGS=TRUE&amp;VAR:ID1=92824110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__FDSAUDITLINK___2" hidden="1">{"fdsup://IBCentral/FAT Viewer?action=UPDATE&amp;creator=factset&amp;DOC_NAME=fat:reuters_qtrly_source_window.fat&amp;display_string=Audit&amp;DYN_ARGS=TRUE&amp;VAR:ID1=92824110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1106"}</definedName>
    <definedName name="_3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1106"}</definedName>
    <definedName name="_34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377"}</definedName>
    <definedName name="_34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377"}</definedName>
    <definedName name="_34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376"}</definedName>
    <definedName name="_34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376"}</definedName>
    <definedName name="_34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375"}</definedName>
    <definedName name="_34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375"}</definedName>
    <definedName name="_34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374"}</definedName>
    <definedName name="_34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374"}</definedName>
    <definedName name="_34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373"}</definedName>
    <definedName name="_34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373"}</definedName>
    <definedName name="_34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372"}</definedName>
    <definedName name="_34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372"}</definedName>
    <definedName name="_34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371"}</definedName>
    <definedName name="_34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371"}</definedName>
    <definedName name="_34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370"}</definedName>
    <definedName name="_34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370"}</definedName>
    <definedName name="_34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369"}</definedName>
    <definedName name="_34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369"}</definedName>
    <definedName name="_34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368"}</definedName>
    <definedName name="_34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368"}</definedName>
    <definedName name="_3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1105"}</definedName>
    <definedName name="_3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1105"}</definedName>
    <definedName name="_34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367"}</definedName>
    <definedName name="_34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367"}</definedName>
    <definedName name="_34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366"}</definedName>
    <definedName name="_34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366"}</definedName>
    <definedName name="_34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365"}</definedName>
    <definedName name="_34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365"}</definedName>
    <definedName name="_34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364"}</definedName>
    <definedName name="_34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364"}</definedName>
    <definedName name="_34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363"}</definedName>
    <definedName name="_34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363"}</definedName>
    <definedName name="_34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362"}</definedName>
    <definedName name="_34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362"}</definedName>
    <definedName name="_34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361"}</definedName>
    <definedName name="_34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361"}</definedName>
    <definedName name="_34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360"}</definedName>
    <definedName name="_34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360"}</definedName>
    <definedName name="_34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359"}</definedName>
    <definedName name="_34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359"}</definedName>
    <definedName name="_34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358"}</definedName>
    <definedName name="_34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358"}</definedName>
    <definedName name="_3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1104"}</definedName>
    <definedName name="_3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1104"}</definedName>
    <definedName name="_34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357"}</definedName>
    <definedName name="_34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357"}</definedName>
    <definedName name="_34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356"}</definedName>
    <definedName name="_34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356"}</definedName>
    <definedName name="_34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355"}</definedName>
    <definedName name="_34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355"}</definedName>
    <definedName name="_34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354"}</definedName>
    <definedName name="_34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354"}</definedName>
    <definedName name="_34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353"}</definedName>
    <definedName name="_34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353"}</definedName>
    <definedName name="_34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352"}</definedName>
    <definedName name="_34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352"}</definedName>
    <definedName name="_34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351"}</definedName>
    <definedName name="_34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351"}</definedName>
    <definedName name="_34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350"}</definedName>
    <definedName name="_34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350"}</definedName>
    <definedName name="_34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349"}</definedName>
    <definedName name="_34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349"}</definedName>
    <definedName name="_34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348"}</definedName>
    <definedName name="_34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348"}</definedName>
    <definedName name="_3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1103"}</definedName>
    <definedName name="_3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1103"}</definedName>
    <definedName name="_34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347"}</definedName>
    <definedName name="_34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347"}</definedName>
    <definedName name="_34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346"}</definedName>
    <definedName name="_34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346"}</definedName>
    <definedName name="_34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345"}</definedName>
    <definedName name="_34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345"}</definedName>
    <definedName name="_34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344"}</definedName>
    <definedName name="_34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344"}</definedName>
    <definedName name="_34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343"}</definedName>
    <definedName name="_34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343"}</definedName>
    <definedName name="_34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342"}</definedName>
    <definedName name="_34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342"}</definedName>
    <definedName name="_34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341"}</definedName>
    <definedName name="_34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341"}</definedName>
    <definedName name="_34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340"}</definedName>
    <definedName name="_34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340"}</definedName>
    <definedName name="_34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339"}</definedName>
    <definedName name="_34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339"}</definedName>
    <definedName name="_34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338"}</definedName>
    <definedName name="_34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338"}</definedName>
    <definedName name="_3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1102"}</definedName>
    <definedName name="_3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1102"}</definedName>
    <definedName name="_34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337"}</definedName>
    <definedName name="_34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337"}</definedName>
    <definedName name="_34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336"}</definedName>
    <definedName name="_34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336"}</definedName>
    <definedName name="_34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335"}</definedName>
    <definedName name="_34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335"}</definedName>
    <definedName name="_34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334"}</definedName>
    <definedName name="_34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334"}</definedName>
    <definedName name="_34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333"}</definedName>
    <definedName name="_34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333"}</definedName>
    <definedName name="_34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332"}</definedName>
    <definedName name="_34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332"}</definedName>
    <definedName name="_34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331"}</definedName>
    <definedName name="_34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331"}</definedName>
    <definedName name="_34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330"}</definedName>
    <definedName name="_34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330"}</definedName>
    <definedName name="_34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329"}</definedName>
    <definedName name="_34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329"}</definedName>
    <definedName name="_34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328"}</definedName>
    <definedName name="_34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328"}</definedName>
    <definedName name="_3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1101"}</definedName>
    <definedName name="_3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1101"}</definedName>
    <definedName name="_34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327"}</definedName>
    <definedName name="_34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327"}</definedName>
    <definedName name="_34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326"}</definedName>
    <definedName name="_34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326"}</definedName>
    <definedName name="_34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325"}</definedName>
    <definedName name="_34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325"}</definedName>
    <definedName name="_34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324"}</definedName>
    <definedName name="_34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324"}</definedName>
    <definedName name="_34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323"}</definedName>
    <definedName name="_34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323"}</definedName>
    <definedName name="_34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322"}</definedName>
    <definedName name="_34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322"}</definedName>
    <definedName name="_34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321"}</definedName>
    <definedName name="_34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321"}</definedName>
    <definedName name="_34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320"}</definedName>
    <definedName name="_34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320"}</definedName>
    <definedName name="_34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319"}</definedName>
    <definedName name="_34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319"}</definedName>
    <definedName name="_34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318"}</definedName>
    <definedName name="_34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318"}</definedName>
    <definedName name="_3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1100"}</definedName>
    <definedName name="_3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1100"}</definedName>
    <definedName name="_34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317"}</definedName>
    <definedName name="_34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317"}</definedName>
    <definedName name="_34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316"}</definedName>
    <definedName name="_34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316"}</definedName>
    <definedName name="_34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315"}</definedName>
    <definedName name="_34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315"}</definedName>
    <definedName name="_34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314"}</definedName>
    <definedName name="_34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314"}</definedName>
    <definedName name="_34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313"}</definedName>
    <definedName name="_34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313"}</definedName>
    <definedName name="_34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312"}</definedName>
    <definedName name="_34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312"}</definedName>
    <definedName name="_34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311"}</definedName>
    <definedName name="_34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311"}</definedName>
    <definedName name="_34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310"}</definedName>
    <definedName name="_34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310"}</definedName>
    <definedName name="_34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309"}</definedName>
    <definedName name="_34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309"}</definedName>
    <definedName name="_34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308"}</definedName>
    <definedName name="_34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308"}</definedName>
    <definedName name="_3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1099"}</definedName>
    <definedName name="_3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1099"}</definedName>
    <definedName name="_34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307"}</definedName>
    <definedName name="_34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307"}</definedName>
    <definedName name="_34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306"}</definedName>
    <definedName name="_34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306"}</definedName>
    <definedName name="_34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305"}</definedName>
    <definedName name="_34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305"}</definedName>
    <definedName name="_34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304"}</definedName>
    <definedName name="_34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304"}</definedName>
    <definedName name="_34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303"}</definedName>
    <definedName name="_34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303"}</definedName>
    <definedName name="_34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302"}</definedName>
    <definedName name="_34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302"}</definedName>
    <definedName name="_34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301"}</definedName>
    <definedName name="_34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301"}</definedName>
    <definedName name="_34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300"}</definedName>
    <definedName name="_34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300"}</definedName>
    <definedName name="_34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299"}</definedName>
    <definedName name="_34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299"}</definedName>
    <definedName name="_34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298"}</definedName>
    <definedName name="_34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298"}</definedName>
    <definedName name="_3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1098"}</definedName>
    <definedName name="_3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1098"}</definedName>
    <definedName name="_34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297"}</definedName>
    <definedName name="_34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297"}</definedName>
    <definedName name="_34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296"}</definedName>
    <definedName name="_34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296"}</definedName>
    <definedName name="_34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295"}</definedName>
    <definedName name="_34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295"}</definedName>
    <definedName name="_34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294"}</definedName>
    <definedName name="_34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294"}</definedName>
    <definedName name="_34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293"}</definedName>
    <definedName name="_34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293"}</definedName>
    <definedName name="_34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292"}</definedName>
    <definedName name="_34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292"}</definedName>
    <definedName name="_34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291"}</definedName>
    <definedName name="_34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291"}</definedName>
    <definedName name="_34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290"}</definedName>
    <definedName name="_34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290"}</definedName>
    <definedName name="_34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289"}</definedName>
    <definedName name="_34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289"}</definedName>
    <definedName name="_34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288"}</definedName>
    <definedName name="_34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288"}</definedName>
    <definedName name="_3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1097"}</definedName>
    <definedName name="_3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1097"}</definedName>
    <definedName name="_34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287"}</definedName>
    <definedName name="_34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287"}</definedName>
    <definedName name="_34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286"}</definedName>
    <definedName name="_34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286"}</definedName>
    <definedName name="_34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285"}</definedName>
    <definedName name="_34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285"}</definedName>
    <definedName name="_34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284"}</definedName>
    <definedName name="_34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284"}</definedName>
    <definedName name="_34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283"}</definedName>
    <definedName name="_34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283"}</definedName>
    <definedName name="_34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282"}</definedName>
    <definedName name="_34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282"}</definedName>
    <definedName name="_34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281"}</definedName>
    <definedName name="_34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281"}</definedName>
    <definedName name="_34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280"}</definedName>
    <definedName name="_34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280"}</definedName>
    <definedName name="_34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279"}</definedName>
    <definedName name="_34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279"}</definedName>
    <definedName name="_34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278"}</definedName>
    <definedName name="_34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278"}</definedName>
    <definedName name="_35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26"}</definedName>
    <definedName name="_35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26"}</definedName>
    <definedName name="_35__FDSAUDITLINK___1" localSheetId="2" hidden="1">{"fdsup://IBCentral/FAT Viewer?action=UPDATE&amp;creator=factset&amp;DOC_NAME=fat:reuters_semi_source_window.fat&amp;display_string=Audit&amp;DYN_ARGS=TRUE&amp;VAR:ID1=CELG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5__FDSAUDITLINK___1" hidden="1">{"fdsup://IBCentral/FAT Viewer?action=UPDATE&amp;creator=factset&amp;DOC_NAME=fat:reuters_semi_source_window.fat&amp;display_string=Audit&amp;DYN_ARGS=TRUE&amp;VAR:ID1=CELG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5__FDSAUDITLINK___2" localSheetId="2" hidden="1">{"fdsup://IBCentral/FAT Viewer?action=UPDATE&amp;creator=factset&amp;DOC_NAME=fat:reuters_semi_source_window.fat&amp;display_string=Audit&amp;DYN_ARGS=TRUE&amp;VAR:ID1=CELG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5__FDSAUDITLINK___2" hidden="1">{"fdsup://IBCentral/FAT Viewer?action=UPDATE&amp;creator=factset&amp;DOC_NAME=fat:reuters_semi_source_window.fat&amp;display_string=Audit&amp;DYN_ARGS=TRUE&amp;VAR:ID1=CELG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1096"}</definedName>
    <definedName name="_3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1096"}</definedName>
    <definedName name="_35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277"}</definedName>
    <definedName name="_35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277"}</definedName>
    <definedName name="_35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276"}</definedName>
    <definedName name="_35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276"}</definedName>
    <definedName name="_35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275"}</definedName>
    <definedName name="_35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275"}</definedName>
    <definedName name="_35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274"}</definedName>
    <definedName name="_35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274"}</definedName>
    <definedName name="_35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273"}</definedName>
    <definedName name="_35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273"}</definedName>
    <definedName name="_35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272"}</definedName>
    <definedName name="_35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272"}</definedName>
    <definedName name="_35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271"}</definedName>
    <definedName name="_35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271"}</definedName>
    <definedName name="_35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270"}</definedName>
    <definedName name="_35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270"}</definedName>
    <definedName name="_35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269"}</definedName>
    <definedName name="_35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269"}</definedName>
    <definedName name="_35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268"}</definedName>
    <definedName name="_35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268"}</definedName>
    <definedName name="_3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1095"}</definedName>
    <definedName name="_3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1095"}</definedName>
    <definedName name="_35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267"}</definedName>
    <definedName name="_35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267"}</definedName>
    <definedName name="_35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266"}</definedName>
    <definedName name="_35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266"}</definedName>
    <definedName name="_35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265"}</definedName>
    <definedName name="_35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265"}</definedName>
    <definedName name="_35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264"}</definedName>
    <definedName name="_35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264"}</definedName>
    <definedName name="_35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263"}</definedName>
    <definedName name="_35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263"}</definedName>
    <definedName name="_35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262"}</definedName>
    <definedName name="_35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262"}</definedName>
    <definedName name="_35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261"}</definedName>
    <definedName name="_35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261"}</definedName>
    <definedName name="_35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260"}</definedName>
    <definedName name="_35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260"}</definedName>
    <definedName name="_35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259"}</definedName>
    <definedName name="_35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259"}</definedName>
    <definedName name="_35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258"}</definedName>
    <definedName name="_35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258"}</definedName>
    <definedName name="_3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1094"}</definedName>
    <definedName name="_3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1094"}</definedName>
    <definedName name="_35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257"}</definedName>
    <definedName name="_35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257"}</definedName>
    <definedName name="_35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256"}</definedName>
    <definedName name="_35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256"}</definedName>
    <definedName name="_35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255"}</definedName>
    <definedName name="_35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255"}</definedName>
    <definedName name="_35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254"}</definedName>
    <definedName name="_35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254"}</definedName>
    <definedName name="_35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253"}</definedName>
    <definedName name="_35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253"}</definedName>
    <definedName name="_35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252"}</definedName>
    <definedName name="_35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252"}</definedName>
    <definedName name="_35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251"}</definedName>
    <definedName name="_35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251"}</definedName>
    <definedName name="_35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250"}</definedName>
    <definedName name="_35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250"}</definedName>
    <definedName name="_35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249"}</definedName>
    <definedName name="_35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249"}</definedName>
    <definedName name="_35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248"}</definedName>
    <definedName name="_35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248"}</definedName>
    <definedName name="_3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1093"}</definedName>
    <definedName name="_3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1093"}</definedName>
    <definedName name="_35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247"}</definedName>
    <definedName name="_35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247"}</definedName>
    <definedName name="_35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246"}</definedName>
    <definedName name="_35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246"}</definedName>
    <definedName name="_35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245"}</definedName>
    <definedName name="_35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245"}</definedName>
    <definedName name="_35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244"}</definedName>
    <definedName name="_35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244"}</definedName>
    <definedName name="_35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243"}</definedName>
    <definedName name="_35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243"}</definedName>
    <definedName name="_35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242"}</definedName>
    <definedName name="_35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242"}</definedName>
    <definedName name="_35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241"}</definedName>
    <definedName name="_35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241"}</definedName>
    <definedName name="_35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240"}</definedName>
    <definedName name="_35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240"}</definedName>
    <definedName name="_35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239"}</definedName>
    <definedName name="_35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239"}</definedName>
    <definedName name="_35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238"}</definedName>
    <definedName name="_35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238"}</definedName>
    <definedName name="_3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1092"}</definedName>
    <definedName name="_3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1092"}</definedName>
    <definedName name="_35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237"}</definedName>
    <definedName name="_35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237"}</definedName>
    <definedName name="_35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236"}</definedName>
    <definedName name="_35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236"}</definedName>
    <definedName name="_35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235"}</definedName>
    <definedName name="_35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235"}</definedName>
    <definedName name="_35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234"}</definedName>
    <definedName name="_35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234"}</definedName>
    <definedName name="_35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233"}</definedName>
    <definedName name="_35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233"}</definedName>
    <definedName name="_35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232"}</definedName>
    <definedName name="_35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232"}</definedName>
    <definedName name="_35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231"}</definedName>
    <definedName name="_35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231"}</definedName>
    <definedName name="_35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230"}</definedName>
    <definedName name="_35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230"}</definedName>
    <definedName name="_35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229"}</definedName>
    <definedName name="_35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229"}</definedName>
    <definedName name="_35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228"}</definedName>
    <definedName name="_35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228"}</definedName>
    <definedName name="_3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1091"}</definedName>
    <definedName name="_3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1091"}</definedName>
    <definedName name="_35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227"}</definedName>
    <definedName name="_35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227"}</definedName>
    <definedName name="_35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226"}</definedName>
    <definedName name="_35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226"}</definedName>
    <definedName name="_35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225"}</definedName>
    <definedName name="_35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225"}</definedName>
    <definedName name="_35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224"}</definedName>
    <definedName name="_35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224"}</definedName>
    <definedName name="_35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223"}</definedName>
    <definedName name="_35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223"}</definedName>
    <definedName name="_35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222"}</definedName>
    <definedName name="_35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222"}</definedName>
    <definedName name="_35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221"}</definedName>
    <definedName name="_35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221"}</definedName>
    <definedName name="_35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220"}</definedName>
    <definedName name="_35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220"}</definedName>
    <definedName name="_35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219"}</definedName>
    <definedName name="_35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219"}</definedName>
    <definedName name="_35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218"}</definedName>
    <definedName name="_35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218"}</definedName>
    <definedName name="_3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1090"}</definedName>
    <definedName name="_3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1090"}</definedName>
    <definedName name="_35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217"}</definedName>
    <definedName name="_35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217"}</definedName>
    <definedName name="_35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216"}</definedName>
    <definedName name="_35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216"}</definedName>
    <definedName name="_35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215"}</definedName>
    <definedName name="_35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215"}</definedName>
    <definedName name="_35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214"}</definedName>
    <definedName name="_35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214"}</definedName>
    <definedName name="_35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213"}</definedName>
    <definedName name="_35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213"}</definedName>
    <definedName name="_35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212"}</definedName>
    <definedName name="_35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212"}</definedName>
    <definedName name="_35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211"}</definedName>
    <definedName name="_35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211"}</definedName>
    <definedName name="_35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210"}</definedName>
    <definedName name="_35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210"}</definedName>
    <definedName name="_35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209"}</definedName>
    <definedName name="_35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209"}</definedName>
    <definedName name="_35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208"}</definedName>
    <definedName name="_35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208"}</definedName>
    <definedName name="_3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1089"}</definedName>
    <definedName name="_3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1089"}</definedName>
    <definedName name="_35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207"}</definedName>
    <definedName name="_35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207"}</definedName>
    <definedName name="_35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206"}</definedName>
    <definedName name="_35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206"}</definedName>
    <definedName name="_35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205"}</definedName>
    <definedName name="_35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205"}</definedName>
    <definedName name="_35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204"}</definedName>
    <definedName name="_35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204"}</definedName>
    <definedName name="_35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203"}</definedName>
    <definedName name="_35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203"}</definedName>
    <definedName name="_35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202"}</definedName>
    <definedName name="_35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202"}</definedName>
    <definedName name="_35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201"}</definedName>
    <definedName name="_35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201"}</definedName>
    <definedName name="_35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200"}</definedName>
    <definedName name="_35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200"}</definedName>
    <definedName name="_35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199"}</definedName>
    <definedName name="_35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199"}</definedName>
    <definedName name="_35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198"}</definedName>
    <definedName name="_35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198"}</definedName>
    <definedName name="_3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1088"}</definedName>
    <definedName name="_3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1088"}</definedName>
    <definedName name="_35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197"}</definedName>
    <definedName name="_35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197"}</definedName>
    <definedName name="_35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196"}</definedName>
    <definedName name="_35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196"}</definedName>
    <definedName name="_35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195"}</definedName>
    <definedName name="_35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195"}</definedName>
    <definedName name="_35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194"}</definedName>
    <definedName name="_35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194"}</definedName>
    <definedName name="_35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193"}</definedName>
    <definedName name="_35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193"}</definedName>
    <definedName name="_35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192"}</definedName>
    <definedName name="_35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192"}</definedName>
    <definedName name="_35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191"}</definedName>
    <definedName name="_35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191"}</definedName>
    <definedName name="_35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190"}</definedName>
    <definedName name="_35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190"}</definedName>
    <definedName name="_35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189"}</definedName>
    <definedName name="_35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189"}</definedName>
    <definedName name="_35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188"}</definedName>
    <definedName name="_35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188"}</definedName>
    <definedName name="_3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1087"}</definedName>
    <definedName name="_3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1087"}</definedName>
    <definedName name="_35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187"}</definedName>
    <definedName name="_35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187"}</definedName>
    <definedName name="_35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186"}</definedName>
    <definedName name="_35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186"}</definedName>
    <definedName name="_35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185"}</definedName>
    <definedName name="_35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185"}</definedName>
    <definedName name="_35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184"}</definedName>
    <definedName name="_35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184"}</definedName>
    <definedName name="_35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183"}</definedName>
    <definedName name="_35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183"}</definedName>
    <definedName name="_35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182"}</definedName>
    <definedName name="_35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182"}</definedName>
    <definedName name="_35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181"}</definedName>
    <definedName name="_35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181"}</definedName>
    <definedName name="_35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180"}</definedName>
    <definedName name="_35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180"}</definedName>
    <definedName name="_35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179"}</definedName>
    <definedName name="_35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179"}</definedName>
    <definedName name="_35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178"}</definedName>
    <definedName name="_35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178"}</definedName>
    <definedName name="_36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27"}</definedName>
    <definedName name="_36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27"}</definedName>
    <definedName name="_36__FDSAUDITLINK___1" localSheetId="2" hidden="1">{"fdsup://IBCentral/FAT Viewer?action=UPDATE&amp;creator=factset&amp;DOC_NAME=fat:reuters_qtrly_source_window.fat&amp;display_string=Audit&amp;DYN_ARGS=TRUE&amp;VAR:ID1=09061G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__FDSAUDITLINK___1" hidden="1">{"fdsup://IBCentral/FAT Viewer?action=UPDATE&amp;creator=factset&amp;DOC_NAME=fat:reuters_qtrly_source_window.fat&amp;display_string=Audit&amp;DYN_ARGS=TRUE&amp;VAR:ID1=09061G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__FDSAUDITLINK___2" localSheetId="2" hidden="1">{"fdsup://IBCentral/FAT Viewer?action=UPDATE&amp;creator=factset&amp;DOC_NAME=fat:reuters_qtrly_source_window.fat&amp;display_string=Audit&amp;DYN_ARGS=TRUE&amp;VAR:ID1=09061G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__FDSAUDITLINK___2" hidden="1">{"fdsup://IBCentral/FAT Viewer?action=UPDATE&amp;creator=factset&amp;DOC_NAME=fat:reuters_qtrly_source_window.fat&amp;display_string=Audit&amp;DYN_ARGS=TRUE&amp;VAR:ID1=09061G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1086"}</definedName>
    <definedName name="_3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1086"}</definedName>
    <definedName name="_36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177"}</definedName>
    <definedName name="_36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177"}</definedName>
    <definedName name="_36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176"}</definedName>
    <definedName name="_36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176"}</definedName>
    <definedName name="_36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175"}</definedName>
    <definedName name="_36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175"}</definedName>
    <definedName name="_36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174"}</definedName>
    <definedName name="_36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174"}</definedName>
    <definedName name="_36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173"}</definedName>
    <definedName name="_36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173"}</definedName>
    <definedName name="_36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172"}</definedName>
    <definedName name="_36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172"}</definedName>
    <definedName name="_36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171"}</definedName>
    <definedName name="_36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171"}</definedName>
    <definedName name="_36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170"}</definedName>
    <definedName name="_36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170"}</definedName>
    <definedName name="_36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169"}</definedName>
    <definedName name="_36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169"}</definedName>
    <definedName name="_36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168"}</definedName>
    <definedName name="_36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168"}</definedName>
    <definedName name="_3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1085"}</definedName>
    <definedName name="_3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1085"}</definedName>
    <definedName name="_36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167"}</definedName>
    <definedName name="_36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167"}</definedName>
    <definedName name="_36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166"}</definedName>
    <definedName name="_36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166"}</definedName>
    <definedName name="_36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165"}</definedName>
    <definedName name="_36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165"}</definedName>
    <definedName name="_36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164"}</definedName>
    <definedName name="_36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164"}</definedName>
    <definedName name="_36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163"}</definedName>
    <definedName name="_36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163"}</definedName>
    <definedName name="_36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162"}</definedName>
    <definedName name="_36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162"}</definedName>
    <definedName name="_36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161"}</definedName>
    <definedName name="_36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161"}</definedName>
    <definedName name="_36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160"}</definedName>
    <definedName name="_36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160"}</definedName>
    <definedName name="_36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159"}</definedName>
    <definedName name="_36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159"}</definedName>
    <definedName name="_36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158"}</definedName>
    <definedName name="_36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158"}</definedName>
    <definedName name="_3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1084"}</definedName>
    <definedName name="_3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1084"}</definedName>
    <definedName name="_36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157"}</definedName>
    <definedName name="_36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157"}</definedName>
    <definedName name="_36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156"}</definedName>
    <definedName name="_36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156"}</definedName>
    <definedName name="_36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155"}</definedName>
    <definedName name="_36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155"}</definedName>
    <definedName name="_36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154"}</definedName>
    <definedName name="_36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154"}</definedName>
    <definedName name="_36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153"}</definedName>
    <definedName name="_36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153"}</definedName>
    <definedName name="_36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152"}</definedName>
    <definedName name="_36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152"}</definedName>
    <definedName name="_36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151"}</definedName>
    <definedName name="_36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151"}</definedName>
    <definedName name="_36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150"}</definedName>
    <definedName name="_36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150"}</definedName>
    <definedName name="_36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149"}</definedName>
    <definedName name="_36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149"}</definedName>
    <definedName name="_36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148"}</definedName>
    <definedName name="_36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148"}</definedName>
    <definedName name="_3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1083"}</definedName>
    <definedName name="_3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1083"}</definedName>
    <definedName name="_36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147"}</definedName>
    <definedName name="_36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147"}</definedName>
    <definedName name="_36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146"}</definedName>
    <definedName name="_36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146"}</definedName>
    <definedName name="_36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145"}</definedName>
    <definedName name="_36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145"}</definedName>
    <definedName name="_36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144"}</definedName>
    <definedName name="_36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144"}</definedName>
    <definedName name="_36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143"}</definedName>
    <definedName name="_36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143"}</definedName>
    <definedName name="_36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142"}</definedName>
    <definedName name="_36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142"}</definedName>
    <definedName name="_36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141"}</definedName>
    <definedName name="_36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141"}</definedName>
    <definedName name="_36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140"}</definedName>
    <definedName name="_36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140"}</definedName>
    <definedName name="_36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139"}</definedName>
    <definedName name="_36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139"}</definedName>
    <definedName name="_36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138"}</definedName>
    <definedName name="_36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138"}</definedName>
    <definedName name="_3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1082"}</definedName>
    <definedName name="_3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1082"}</definedName>
    <definedName name="_36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137"}</definedName>
    <definedName name="_36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137"}</definedName>
    <definedName name="_36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136"}</definedName>
    <definedName name="_36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136"}</definedName>
    <definedName name="_36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135"}</definedName>
    <definedName name="_36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135"}</definedName>
    <definedName name="_36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134"}</definedName>
    <definedName name="_36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134"}</definedName>
    <definedName name="_36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133"}</definedName>
    <definedName name="_36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133"}</definedName>
    <definedName name="_36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132"}</definedName>
    <definedName name="_36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132"}</definedName>
    <definedName name="_36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131"}</definedName>
    <definedName name="_36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131"}</definedName>
    <definedName name="_36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130"}</definedName>
    <definedName name="_36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130"}</definedName>
    <definedName name="_36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129"}</definedName>
    <definedName name="_36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129"}</definedName>
    <definedName name="_36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"}</definedName>
    <definedName name="_36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"}</definedName>
    <definedName name="_3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1081"}</definedName>
    <definedName name="_3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1081"}</definedName>
    <definedName name="_36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"}</definedName>
    <definedName name="_36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"}</definedName>
    <definedName name="_36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"}</definedName>
    <definedName name="_36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"}</definedName>
    <definedName name="_36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"}</definedName>
    <definedName name="_36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"}</definedName>
    <definedName name="_36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"}</definedName>
    <definedName name="_36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"}</definedName>
    <definedName name="_36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"}</definedName>
    <definedName name="_36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"}</definedName>
    <definedName name="_36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"}</definedName>
    <definedName name="_36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"}</definedName>
    <definedName name="_36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"}</definedName>
    <definedName name="_36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"}</definedName>
    <definedName name="_36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"}</definedName>
    <definedName name="_36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"}</definedName>
    <definedName name="_36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"}</definedName>
    <definedName name="_36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"}</definedName>
    <definedName name="_36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"}</definedName>
    <definedName name="_36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"}</definedName>
    <definedName name="_3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1080"}</definedName>
    <definedName name="_3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1080"}</definedName>
    <definedName name="_36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"}</definedName>
    <definedName name="_36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"}</definedName>
    <definedName name="_36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"}</definedName>
    <definedName name="_36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"}</definedName>
    <definedName name="_36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"}</definedName>
    <definedName name="_36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"}</definedName>
    <definedName name="_36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"}</definedName>
    <definedName name="_36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"}</definedName>
    <definedName name="_36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"}</definedName>
    <definedName name="_36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"}</definedName>
    <definedName name="_36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"}</definedName>
    <definedName name="_36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"}</definedName>
    <definedName name="_36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"}</definedName>
    <definedName name="_36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"}</definedName>
    <definedName name="_36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"}</definedName>
    <definedName name="_36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"}</definedName>
    <definedName name="_36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"}</definedName>
    <definedName name="_36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"}</definedName>
    <definedName name="_36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"}</definedName>
    <definedName name="_36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"}</definedName>
    <definedName name="_3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1079"}</definedName>
    <definedName name="_3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1079"}</definedName>
    <definedName name="_36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"}</definedName>
    <definedName name="_36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"}</definedName>
    <definedName name="_36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"}</definedName>
    <definedName name="_36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"}</definedName>
    <definedName name="_36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"}</definedName>
    <definedName name="_36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"}</definedName>
    <definedName name="_36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"}</definedName>
    <definedName name="_36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"}</definedName>
    <definedName name="_36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"}</definedName>
    <definedName name="_36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"}</definedName>
    <definedName name="_36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"}</definedName>
    <definedName name="_36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"}</definedName>
    <definedName name="_36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"}</definedName>
    <definedName name="_36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"}</definedName>
    <definedName name="_36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"}</definedName>
    <definedName name="_36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"}</definedName>
    <definedName name="_36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"}</definedName>
    <definedName name="_36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"}</definedName>
    <definedName name="_36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"}</definedName>
    <definedName name="_36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"}</definedName>
    <definedName name="_3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1078"}</definedName>
    <definedName name="_3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1078"}</definedName>
    <definedName name="_36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"}</definedName>
    <definedName name="_36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"}</definedName>
    <definedName name="_36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"}</definedName>
    <definedName name="_36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"}</definedName>
    <definedName name="_36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"}</definedName>
    <definedName name="_36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"}</definedName>
    <definedName name="_36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"}</definedName>
    <definedName name="_36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"}</definedName>
    <definedName name="_36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"}</definedName>
    <definedName name="_36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"}</definedName>
    <definedName name="_36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"}</definedName>
    <definedName name="_36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"}</definedName>
    <definedName name="_36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"}</definedName>
    <definedName name="_36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"}</definedName>
    <definedName name="_36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"}</definedName>
    <definedName name="_36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"}</definedName>
    <definedName name="_36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"}</definedName>
    <definedName name="_36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"}</definedName>
    <definedName name="_36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"}</definedName>
    <definedName name="_36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"}</definedName>
    <definedName name="_3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1077"}</definedName>
    <definedName name="_3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1077"}</definedName>
    <definedName name="_36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"}</definedName>
    <definedName name="_36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"}</definedName>
    <definedName name="_36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"}</definedName>
    <definedName name="_36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"}</definedName>
    <definedName name="_36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"}</definedName>
    <definedName name="_36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"}</definedName>
    <definedName name="_36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"}</definedName>
    <definedName name="_36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"}</definedName>
    <definedName name="_36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"}</definedName>
    <definedName name="_36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"}</definedName>
    <definedName name="_36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"}</definedName>
    <definedName name="_36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"}</definedName>
    <definedName name="_36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"}</definedName>
    <definedName name="_36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"}</definedName>
    <definedName name="_36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"}</definedName>
    <definedName name="_36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"}</definedName>
    <definedName name="_36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"}</definedName>
    <definedName name="_36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"}</definedName>
    <definedName name="_36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"}</definedName>
    <definedName name="_36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"}</definedName>
    <definedName name="_37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28"}</definedName>
    <definedName name="_37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28"}</definedName>
    <definedName name="_37__FDSAUDITLINK___1" localSheetId="2" hidden="1">{"fdsup://IBCentral/FAT Viewer?action=UPDATE&amp;creator=factset&amp;DOC_NAME=fat:reuters_semi_source_window.fat&amp;display_string=Audit&amp;DYN_ARGS=TRUE&amp;VAR:ID1=711038&amp;VAR:RCODE=STLD&amp;VAR:SDATE=20100699&amp;VAR:FREQ=FSA&amp;VAR:RELITEM=RP&amp;VAR:CURRENCY=&amp;VAR:CURRSOURCE=EXSHARE&amp;VAR",":NATFREQ=FSA&amp;VAR:RFIELD=FINALIZED&amp;VAR:DB_TYPE=&amp;VAR:UNITS=M&amp;window=popup&amp;width=450&amp;height=300&amp;START_MAXIMIZED=FALSE"}</definedName>
    <definedName name="_37__FDSAUDITLINK___1" hidden="1">{"fdsup://IBCentral/FAT Viewer?action=UPDATE&amp;creator=factset&amp;DOC_NAME=fat:reuters_semi_source_window.fat&amp;display_string=Audit&amp;DYN_ARGS=TRUE&amp;VAR:ID1=711038&amp;VAR:RCODE=STLD&amp;VAR:SDATE=20100699&amp;VAR:FREQ=FSA&amp;VAR:RELITEM=RP&amp;VAR:CURRENCY=&amp;VAR:CURRSOURCE=EXSHARE&amp;VAR",":NATFREQ=FSA&amp;VAR:RFIELD=FINALIZED&amp;VAR:DB_TYPE=&amp;VAR:UNITS=M&amp;window=popup&amp;width=450&amp;height=300&amp;START_MAXIMIZED=FALSE"}</definedName>
    <definedName name="_37__FDSAUDITLINK___2" localSheetId="2" hidden="1">{"fdsup://IBCentral/FAT Viewer?action=UPDATE&amp;creator=factset&amp;DOC_NAME=fat:reuters_semi_source_window.fat&amp;display_string=Audit&amp;DYN_ARGS=TRUE&amp;VAR:ID1=711038&amp;VAR:RCODE=STLD&amp;VAR:SDATE=20100699&amp;VAR:FREQ=FSA&amp;VAR:RELITEM=RP&amp;VAR:CURRENCY=&amp;VAR:CURRSOURCE=EXSHARE&amp;VAR",":NATFREQ=FSA&amp;VAR:RFIELD=FINALIZED&amp;VAR:DB_TYPE=&amp;VAR:UNITS=M&amp;window=popup&amp;width=450&amp;height=300&amp;START_MAXIMIZED=FALSE"}</definedName>
    <definedName name="_37__FDSAUDITLINK___2" hidden="1">{"fdsup://IBCentral/FAT Viewer?action=UPDATE&amp;creator=factset&amp;DOC_NAME=fat:reuters_semi_source_window.fat&amp;display_string=Audit&amp;DYN_ARGS=TRUE&amp;VAR:ID1=711038&amp;VAR:RCODE=STLD&amp;VAR:SDATE=20100699&amp;VAR:FREQ=FSA&amp;VAR:RELITEM=RP&amp;VAR:CURRENCY=&amp;VAR:CURRSOURCE=EXSHARE&amp;VAR",":NATFREQ=FSA&amp;VAR:RFIELD=FINALIZED&amp;VAR:DB_TYPE=&amp;VAR:UNITS=M&amp;window=popup&amp;width=450&amp;height=300&amp;START_MAXIMIZED=FALSE"}</definedName>
    <definedName name="_3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1076"}</definedName>
    <definedName name="_3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1076"}</definedName>
    <definedName name="_37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"}</definedName>
    <definedName name="_37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"}</definedName>
    <definedName name="_37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"}</definedName>
    <definedName name="_37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"}</definedName>
    <definedName name="_37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75"}</definedName>
    <definedName name="_37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75"}</definedName>
    <definedName name="_37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74"}</definedName>
    <definedName name="_37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74"}</definedName>
    <definedName name="_37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73"}</definedName>
    <definedName name="_37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73"}</definedName>
    <definedName name="_37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72"}</definedName>
    <definedName name="_37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72"}</definedName>
    <definedName name="_37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71"}</definedName>
    <definedName name="_37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71"}</definedName>
    <definedName name="_37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70"}</definedName>
    <definedName name="_37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70"}</definedName>
    <definedName name="_37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69"}</definedName>
    <definedName name="_37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69"}</definedName>
    <definedName name="_37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68"}</definedName>
    <definedName name="_37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68"}</definedName>
    <definedName name="_3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1075"}</definedName>
    <definedName name="_3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1075"}</definedName>
    <definedName name="_37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67"}</definedName>
    <definedName name="_37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67"}</definedName>
    <definedName name="_37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66"}</definedName>
    <definedName name="_37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66"}</definedName>
    <definedName name="_37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65"}</definedName>
    <definedName name="_37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65"}</definedName>
    <definedName name="_37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64"}</definedName>
    <definedName name="_37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64"}</definedName>
    <definedName name="_37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63"}</definedName>
    <definedName name="_37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63"}</definedName>
    <definedName name="_37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62"}</definedName>
    <definedName name="_37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62"}</definedName>
    <definedName name="_37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61"}</definedName>
    <definedName name="_37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61"}</definedName>
    <definedName name="_37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60"}</definedName>
    <definedName name="_37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60"}</definedName>
    <definedName name="_37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59"}</definedName>
    <definedName name="_37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59"}</definedName>
    <definedName name="_37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58"}</definedName>
    <definedName name="_37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58"}</definedName>
    <definedName name="_3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1074"}</definedName>
    <definedName name="_3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1074"}</definedName>
    <definedName name="_37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57"}</definedName>
    <definedName name="_37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57"}</definedName>
    <definedName name="_37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56"}</definedName>
    <definedName name="_37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56"}</definedName>
    <definedName name="_37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55"}</definedName>
    <definedName name="_37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55"}</definedName>
    <definedName name="_37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54"}</definedName>
    <definedName name="_37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54"}</definedName>
    <definedName name="_37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53"}</definedName>
    <definedName name="_37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53"}</definedName>
    <definedName name="_37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52"}</definedName>
    <definedName name="_37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52"}</definedName>
    <definedName name="_37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51"}</definedName>
    <definedName name="_37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51"}</definedName>
    <definedName name="_37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"}</definedName>
    <definedName name="_37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"}</definedName>
    <definedName name="_37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"}</definedName>
    <definedName name="_37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"}</definedName>
    <definedName name="_37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"}</definedName>
    <definedName name="_37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"}</definedName>
    <definedName name="_3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1073"}</definedName>
    <definedName name="_3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1073"}</definedName>
    <definedName name="_37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"}</definedName>
    <definedName name="_37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"}</definedName>
    <definedName name="_37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"}</definedName>
    <definedName name="_37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"}</definedName>
    <definedName name="_37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"}</definedName>
    <definedName name="_37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"}</definedName>
    <definedName name="_37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"}</definedName>
    <definedName name="_37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"}</definedName>
    <definedName name="_37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"}</definedName>
    <definedName name="_37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"}</definedName>
    <definedName name="_37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"}</definedName>
    <definedName name="_37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"}</definedName>
    <definedName name="_37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"}</definedName>
    <definedName name="_37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"}</definedName>
    <definedName name="_37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"}</definedName>
    <definedName name="_37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"}</definedName>
    <definedName name="_37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"}</definedName>
    <definedName name="_37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"}</definedName>
    <definedName name="_37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"}</definedName>
    <definedName name="_37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"}</definedName>
    <definedName name="_3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1072"}</definedName>
    <definedName name="_3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1072"}</definedName>
    <definedName name="_37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"}</definedName>
    <definedName name="_37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"}</definedName>
    <definedName name="_37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"}</definedName>
    <definedName name="_37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"}</definedName>
    <definedName name="_37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"}</definedName>
    <definedName name="_37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"}</definedName>
    <definedName name="_37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"}</definedName>
    <definedName name="_37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"}</definedName>
    <definedName name="_37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"}</definedName>
    <definedName name="_37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"}</definedName>
    <definedName name="_37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"}</definedName>
    <definedName name="_37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"}</definedName>
    <definedName name="_37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"}</definedName>
    <definedName name="_37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"}</definedName>
    <definedName name="_37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"}</definedName>
    <definedName name="_37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"}</definedName>
    <definedName name="_37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"}</definedName>
    <definedName name="_37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"}</definedName>
    <definedName name="_37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"}</definedName>
    <definedName name="_37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"}</definedName>
    <definedName name="_3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1071"}</definedName>
    <definedName name="_3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1071"}</definedName>
    <definedName name="_37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"}</definedName>
    <definedName name="_37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"}</definedName>
    <definedName name="_37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"}</definedName>
    <definedName name="_37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"}</definedName>
    <definedName name="_37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"}</definedName>
    <definedName name="_37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"}</definedName>
    <definedName name="_37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"}</definedName>
    <definedName name="_37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"}</definedName>
    <definedName name="_37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"}</definedName>
    <definedName name="_37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"}</definedName>
    <definedName name="_37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"}</definedName>
    <definedName name="_37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"}</definedName>
    <definedName name="_37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"}</definedName>
    <definedName name="_37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"}</definedName>
    <definedName name="_37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"}</definedName>
    <definedName name="_37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"}</definedName>
    <definedName name="_37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"}</definedName>
    <definedName name="_37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"}</definedName>
    <definedName name="_37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"}</definedName>
    <definedName name="_37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"}</definedName>
    <definedName name="_3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1070"}</definedName>
    <definedName name="_3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1070"}</definedName>
    <definedName name="_37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"}</definedName>
    <definedName name="_37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"}</definedName>
    <definedName name="_37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"}</definedName>
    <definedName name="_37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"}</definedName>
    <definedName name="_37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"}</definedName>
    <definedName name="_37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"}</definedName>
    <definedName name="_37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"}</definedName>
    <definedName name="_37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"}</definedName>
    <definedName name="_37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"}</definedName>
    <definedName name="_37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"}</definedName>
    <definedName name="_37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"}</definedName>
    <definedName name="_37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"}</definedName>
    <definedName name="_37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"}</definedName>
    <definedName name="_37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"}</definedName>
    <definedName name="_37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"}</definedName>
    <definedName name="_37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"}</definedName>
    <definedName name="_37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"}</definedName>
    <definedName name="_37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"}</definedName>
    <definedName name="_37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"}</definedName>
    <definedName name="_37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"}</definedName>
    <definedName name="_3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1069"}</definedName>
    <definedName name="_3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1069"}</definedName>
    <definedName name="_37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"}</definedName>
    <definedName name="_37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"}</definedName>
    <definedName name="_37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"}</definedName>
    <definedName name="_37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"}</definedName>
    <definedName name="_37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"}</definedName>
    <definedName name="_37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"}</definedName>
    <definedName name="_37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"}</definedName>
    <definedName name="_37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"}</definedName>
    <definedName name="_37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"}</definedName>
    <definedName name="_37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"}</definedName>
    <definedName name="_37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"}</definedName>
    <definedName name="_37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"}</definedName>
    <definedName name="_37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"}</definedName>
    <definedName name="_37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"}</definedName>
    <definedName name="_37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0"}</definedName>
    <definedName name="_37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0"}</definedName>
    <definedName name="_37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1286"}</definedName>
    <definedName name="_37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1286"}</definedName>
    <definedName name="_37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1285"}</definedName>
    <definedName name="_37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1285"}</definedName>
    <definedName name="_3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1068"}</definedName>
    <definedName name="_3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1068"}</definedName>
    <definedName name="_37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1284"}</definedName>
    <definedName name="_37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1284"}</definedName>
    <definedName name="_37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1283"}</definedName>
    <definedName name="_37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1283"}</definedName>
    <definedName name="_37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1282"}</definedName>
    <definedName name="_37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1282"}</definedName>
    <definedName name="_37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1281"}</definedName>
    <definedName name="_37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1281"}</definedName>
    <definedName name="_37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1280"}</definedName>
    <definedName name="_37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1280"}</definedName>
    <definedName name="_37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1279"}</definedName>
    <definedName name="_37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1279"}</definedName>
    <definedName name="_37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1278"}</definedName>
    <definedName name="_37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1278"}</definedName>
    <definedName name="_37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1277"}</definedName>
    <definedName name="_37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1277"}</definedName>
    <definedName name="_37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1276"}</definedName>
    <definedName name="_37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1276"}</definedName>
    <definedName name="_37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1275"}</definedName>
    <definedName name="_37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1275"}</definedName>
    <definedName name="_3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1067"}</definedName>
    <definedName name="_3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1067"}</definedName>
    <definedName name="_37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1274"}</definedName>
    <definedName name="_37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1274"}</definedName>
    <definedName name="_37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1273"}</definedName>
    <definedName name="_37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1273"}</definedName>
    <definedName name="_37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1272"}</definedName>
    <definedName name="_37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1272"}</definedName>
    <definedName name="_37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1271"}</definedName>
    <definedName name="_37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1271"}</definedName>
    <definedName name="_37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1270"}</definedName>
    <definedName name="_37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1270"}</definedName>
    <definedName name="_37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1269"}</definedName>
    <definedName name="_37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1269"}</definedName>
    <definedName name="_37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1268"}</definedName>
    <definedName name="_37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1268"}</definedName>
    <definedName name="_37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1267"}</definedName>
    <definedName name="_37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1267"}</definedName>
    <definedName name="_37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1266"}</definedName>
    <definedName name="_37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1266"}</definedName>
    <definedName name="_37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1265"}</definedName>
    <definedName name="_37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1265"}</definedName>
    <definedName name="_38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43"}</definedName>
    <definedName name="_38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43"}</definedName>
    <definedName name="_38__FDSAUDITLINK___1" localSheetId="2" hidden="1">{"fdsup://IBCentral/FAT Viewer?action=UPDATE&amp;creator=factset&amp;DOC_NAME=fat:reuters_qtrly_source_window.fat&amp;display_string=Audit&amp;DYN_ARGS=TRUE&amp;VAR:ID1=09062X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_FDSAUDITLINK___1" hidden="1">{"fdsup://IBCentral/FAT Viewer?action=UPDATE&amp;creator=factset&amp;DOC_NAME=fat:reuters_qtrly_source_window.fat&amp;display_string=Audit&amp;DYN_ARGS=TRUE&amp;VAR:ID1=09062X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_FDSAUDITLINK___2" localSheetId="2" hidden="1">{"fdsup://IBCentral/FAT Viewer?action=UPDATE&amp;creator=factset&amp;DOC_NAME=fat:reuters_qtrly_source_window.fat&amp;display_string=Audit&amp;DYN_ARGS=TRUE&amp;VAR:ID1=09062X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_FDSAUDITLINK___2" hidden="1">{"fdsup://IBCentral/FAT Viewer?action=UPDATE&amp;creator=factset&amp;DOC_NAME=fat:reuters_qtrly_source_window.fat&amp;display_string=Audit&amp;DYN_ARGS=TRUE&amp;VAR:ID1=09062X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_0_0Cwvu.GREY_A" hidden="1">#N/A</definedName>
    <definedName name="_3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1066"}</definedName>
    <definedName name="_3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1066"}</definedName>
    <definedName name="_38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1264"}</definedName>
    <definedName name="_38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1264"}</definedName>
    <definedName name="_38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1263"}</definedName>
    <definedName name="_38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1263"}</definedName>
    <definedName name="_38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1262"}</definedName>
    <definedName name="_38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1262"}</definedName>
    <definedName name="_38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1261"}</definedName>
    <definedName name="_38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1261"}</definedName>
    <definedName name="_38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1260"}</definedName>
    <definedName name="_38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1260"}</definedName>
    <definedName name="_38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1259"}</definedName>
    <definedName name="_38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1259"}</definedName>
    <definedName name="_38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1258"}</definedName>
    <definedName name="_38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1258"}</definedName>
    <definedName name="_38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1257"}</definedName>
    <definedName name="_38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1257"}</definedName>
    <definedName name="_38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1256"}</definedName>
    <definedName name="_38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1256"}</definedName>
    <definedName name="_38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1255"}</definedName>
    <definedName name="_38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1255"}</definedName>
    <definedName name="_3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1065"}</definedName>
    <definedName name="_3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1065"}</definedName>
    <definedName name="_38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1254"}</definedName>
    <definedName name="_38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1254"}</definedName>
    <definedName name="_38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1253"}</definedName>
    <definedName name="_38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1253"}</definedName>
    <definedName name="_38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1252"}</definedName>
    <definedName name="_38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1252"}</definedName>
    <definedName name="_38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1251"}</definedName>
    <definedName name="_38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1251"}</definedName>
    <definedName name="_38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1250"}</definedName>
    <definedName name="_38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1250"}</definedName>
    <definedName name="_38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1249"}</definedName>
    <definedName name="_38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1249"}</definedName>
    <definedName name="_38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1248"}</definedName>
    <definedName name="_38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1248"}</definedName>
    <definedName name="_38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1247"}</definedName>
    <definedName name="_38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1247"}</definedName>
    <definedName name="_38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1246"}</definedName>
    <definedName name="_38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1246"}</definedName>
    <definedName name="_38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1245"}</definedName>
    <definedName name="_38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1245"}</definedName>
    <definedName name="_3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1064"}</definedName>
    <definedName name="_3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1064"}</definedName>
    <definedName name="_38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1244"}</definedName>
    <definedName name="_38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1244"}</definedName>
    <definedName name="_38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1243"}</definedName>
    <definedName name="_38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1243"}</definedName>
    <definedName name="_38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1242"}</definedName>
    <definedName name="_38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1242"}</definedName>
    <definedName name="_38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1241"}</definedName>
    <definedName name="_38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1241"}</definedName>
    <definedName name="_38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1240"}</definedName>
    <definedName name="_38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1240"}</definedName>
    <definedName name="_38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1239"}</definedName>
    <definedName name="_38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1239"}</definedName>
    <definedName name="_38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1238"}</definedName>
    <definedName name="_38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1238"}</definedName>
    <definedName name="_38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1237"}</definedName>
    <definedName name="_38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1237"}</definedName>
    <definedName name="_38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1236"}</definedName>
    <definedName name="_38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1236"}</definedName>
    <definedName name="_38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1235"}</definedName>
    <definedName name="_38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1235"}</definedName>
    <definedName name="_3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1063"}</definedName>
    <definedName name="_3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1063"}</definedName>
    <definedName name="_38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1234"}</definedName>
    <definedName name="_38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1234"}</definedName>
    <definedName name="_38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1233"}</definedName>
    <definedName name="_38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1233"}</definedName>
    <definedName name="_38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1232"}</definedName>
    <definedName name="_38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1232"}</definedName>
    <definedName name="_38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1231"}</definedName>
    <definedName name="_38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1231"}</definedName>
    <definedName name="_38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1230"}</definedName>
    <definedName name="_38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1230"}</definedName>
    <definedName name="_38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1229"}</definedName>
    <definedName name="_38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1229"}</definedName>
    <definedName name="_38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1228"}</definedName>
    <definedName name="_38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1228"}</definedName>
    <definedName name="_38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1227"}</definedName>
    <definedName name="_38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1227"}</definedName>
    <definedName name="_38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1226"}</definedName>
    <definedName name="_38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1226"}</definedName>
    <definedName name="_38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1225"}</definedName>
    <definedName name="_38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1225"}</definedName>
    <definedName name="_3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1062"}</definedName>
    <definedName name="_3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1062"}</definedName>
    <definedName name="_38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1224"}</definedName>
    <definedName name="_38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1224"}</definedName>
    <definedName name="_38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1223"}</definedName>
    <definedName name="_38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1223"}</definedName>
    <definedName name="_38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1222"}</definedName>
    <definedName name="_38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1222"}</definedName>
    <definedName name="_38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1221"}</definedName>
    <definedName name="_38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1221"}</definedName>
    <definedName name="_38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1220"}</definedName>
    <definedName name="_38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1220"}</definedName>
    <definedName name="_38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1219"}</definedName>
    <definedName name="_38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1219"}</definedName>
    <definedName name="_38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1218"}</definedName>
    <definedName name="_38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1218"}</definedName>
    <definedName name="_38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1217"}</definedName>
    <definedName name="_38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1217"}</definedName>
    <definedName name="_38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1216"}</definedName>
    <definedName name="_38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1216"}</definedName>
    <definedName name="_38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1215"}</definedName>
    <definedName name="_38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1215"}</definedName>
    <definedName name="_3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1061"}</definedName>
    <definedName name="_3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1061"}</definedName>
    <definedName name="_38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1214"}</definedName>
    <definedName name="_38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1214"}</definedName>
    <definedName name="_38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1213"}</definedName>
    <definedName name="_38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1213"}</definedName>
    <definedName name="_38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1212"}</definedName>
    <definedName name="_38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1212"}</definedName>
    <definedName name="_38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1211"}</definedName>
    <definedName name="_38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1211"}</definedName>
    <definedName name="_38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1210"}</definedName>
    <definedName name="_38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1210"}</definedName>
    <definedName name="_38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1209"}</definedName>
    <definedName name="_38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1209"}</definedName>
    <definedName name="_38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1208"}</definedName>
    <definedName name="_38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1208"}</definedName>
    <definedName name="_38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1207"}</definedName>
    <definedName name="_38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1207"}</definedName>
    <definedName name="_38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1206"}</definedName>
    <definedName name="_38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1206"}</definedName>
    <definedName name="_38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1205"}</definedName>
    <definedName name="_38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1205"}</definedName>
    <definedName name="_3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1060"}</definedName>
    <definedName name="_3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1060"}</definedName>
    <definedName name="_38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1204"}</definedName>
    <definedName name="_38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1204"}</definedName>
    <definedName name="_38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1203"}</definedName>
    <definedName name="_38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1203"}</definedName>
    <definedName name="_38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1202"}</definedName>
    <definedName name="_38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1202"}</definedName>
    <definedName name="_38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1201"}</definedName>
    <definedName name="_38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1201"}</definedName>
    <definedName name="_38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1200"}</definedName>
    <definedName name="_38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1200"}</definedName>
    <definedName name="_38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1199"}</definedName>
    <definedName name="_38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1199"}</definedName>
    <definedName name="_38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1198"}</definedName>
    <definedName name="_38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1198"}</definedName>
    <definedName name="_38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1197"}</definedName>
    <definedName name="_38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1197"}</definedName>
    <definedName name="_38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1196"}</definedName>
    <definedName name="_38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1196"}</definedName>
    <definedName name="_38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1195"}</definedName>
    <definedName name="_38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1195"}</definedName>
    <definedName name="_3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1059"}</definedName>
    <definedName name="_3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1059"}</definedName>
    <definedName name="_38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1194"}</definedName>
    <definedName name="_38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1194"}</definedName>
    <definedName name="_38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1193"}</definedName>
    <definedName name="_38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1193"}</definedName>
    <definedName name="_38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1192"}</definedName>
    <definedName name="_38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1192"}</definedName>
    <definedName name="_38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1191"}</definedName>
    <definedName name="_38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1191"}</definedName>
    <definedName name="_38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1190"}</definedName>
    <definedName name="_38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1190"}</definedName>
    <definedName name="_38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1189"}</definedName>
    <definedName name="_38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1189"}</definedName>
    <definedName name="_38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1188"}</definedName>
    <definedName name="_38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1188"}</definedName>
    <definedName name="_38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1187"}</definedName>
    <definedName name="_38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1187"}</definedName>
    <definedName name="_38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1186"}</definedName>
    <definedName name="_38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1186"}</definedName>
    <definedName name="_38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1185"}</definedName>
    <definedName name="_38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1185"}</definedName>
    <definedName name="_3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1058"}</definedName>
    <definedName name="_3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1058"}</definedName>
    <definedName name="_38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1184"}</definedName>
    <definedName name="_38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1184"}</definedName>
    <definedName name="_38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1183"}</definedName>
    <definedName name="_38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1183"}</definedName>
    <definedName name="_38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1182"}</definedName>
    <definedName name="_38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1182"}</definedName>
    <definedName name="_38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1181"}</definedName>
    <definedName name="_38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1181"}</definedName>
    <definedName name="_38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1180"}</definedName>
    <definedName name="_38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1180"}</definedName>
    <definedName name="_38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1179"}</definedName>
    <definedName name="_38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1179"}</definedName>
    <definedName name="_38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1178"}</definedName>
    <definedName name="_38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1178"}</definedName>
    <definedName name="_38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1177"}</definedName>
    <definedName name="_38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1177"}</definedName>
    <definedName name="_38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1176"}</definedName>
    <definedName name="_38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1176"}</definedName>
    <definedName name="_38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1175"}</definedName>
    <definedName name="_38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1175"}</definedName>
    <definedName name="_3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1057"}</definedName>
    <definedName name="_3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1057"}</definedName>
    <definedName name="_38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1174"}</definedName>
    <definedName name="_38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1174"}</definedName>
    <definedName name="_38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1173"}</definedName>
    <definedName name="_38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1173"}</definedName>
    <definedName name="_38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1172"}</definedName>
    <definedName name="_38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1172"}</definedName>
    <definedName name="_38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1171"}</definedName>
    <definedName name="_38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1171"}</definedName>
    <definedName name="_38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1170"}</definedName>
    <definedName name="_38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1170"}</definedName>
    <definedName name="_38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1169"}</definedName>
    <definedName name="_38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1169"}</definedName>
    <definedName name="_38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1168"}</definedName>
    <definedName name="_38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1168"}</definedName>
    <definedName name="_38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1167"}</definedName>
    <definedName name="_38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1167"}</definedName>
    <definedName name="_38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1166"}</definedName>
    <definedName name="_38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1166"}</definedName>
    <definedName name="_38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1165"}</definedName>
    <definedName name="_38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1165"}</definedName>
    <definedName name="_39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42"}</definedName>
    <definedName name="_39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42"}</definedName>
    <definedName name="_39__FDSAUDITLINK___1" localSheetId="2" hidden="1">{"fdsup://IBCentral/FAT Viewer?action=UPDATE&amp;creator=factset&amp;DOC_NAME=fat:reuters_semi_source_window.fat&amp;display_string=Audit&amp;DYN_ARGS=TRUE&amp;VAR:ID1=BMR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9__FDSAUDITLINK___1" hidden="1">{"fdsup://IBCentral/FAT Viewer?action=UPDATE&amp;creator=factset&amp;DOC_NAME=fat:reuters_semi_source_window.fat&amp;display_string=Audit&amp;DYN_ARGS=TRUE&amp;VAR:ID1=BMR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9__FDSAUDITLINK___2" localSheetId="2" hidden="1">{"fdsup://IBCentral/FAT Viewer?action=UPDATE&amp;creator=factset&amp;DOC_NAME=fat:reuters_semi_source_window.fat&amp;display_string=Audit&amp;DYN_ARGS=TRUE&amp;VAR:ID1=BMR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9__FDSAUDITLINK___2" hidden="1">{"fdsup://IBCentral/FAT Viewer?action=UPDATE&amp;creator=factset&amp;DOC_NAME=fat:reuters_semi_source_window.fat&amp;display_string=Audit&amp;DYN_ARGS=TRUE&amp;VAR:ID1=BMR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3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1056"}</definedName>
    <definedName name="_3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1056"}</definedName>
    <definedName name="_39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1164"}</definedName>
    <definedName name="_39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1164"}</definedName>
    <definedName name="_39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1163"}</definedName>
    <definedName name="_39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1163"}</definedName>
    <definedName name="_39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1162"}</definedName>
    <definedName name="_39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1162"}</definedName>
    <definedName name="_39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1161"}</definedName>
    <definedName name="_39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1161"}</definedName>
    <definedName name="_39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1160"}</definedName>
    <definedName name="_39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1160"}</definedName>
    <definedName name="_39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1159"}</definedName>
    <definedName name="_39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1159"}</definedName>
    <definedName name="_39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1158"}</definedName>
    <definedName name="_39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1158"}</definedName>
    <definedName name="_39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1157"}</definedName>
    <definedName name="_39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1157"}</definedName>
    <definedName name="_39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1156"}</definedName>
    <definedName name="_39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1156"}</definedName>
    <definedName name="_39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1155"}</definedName>
    <definedName name="_39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1155"}</definedName>
    <definedName name="_3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1055"}</definedName>
    <definedName name="_3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1055"}</definedName>
    <definedName name="_39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1154"}</definedName>
    <definedName name="_39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1154"}</definedName>
    <definedName name="_39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1153"}</definedName>
    <definedName name="_39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1153"}</definedName>
    <definedName name="_39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1152"}</definedName>
    <definedName name="_39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1152"}</definedName>
    <definedName name="_39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1151"}</definedName>
    <definedName name="_39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1151"}</definedName>
    <definedName name="_39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1150"}</definedName>
    <definedName name="_39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1150"}</definedName>
    <definedName name="_39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1149"}</definedName>
    <definedName name="_39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1149"}</definedName>
    <definedName name="_39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1148"}</definedName>
    <definedName name="_39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1148"}</definedName>
    <definedName name="_39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1147"}</definedName>
    <definedName name="_39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1147"}</definedName>
    <definedName name="_39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1146"}</definedName>
    <definedName name="_39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1146"}</definedName>
    <definedName name="_39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1145"}</definedName>
    <definedName name="_39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1145"}</definedName>
    <definedName name="_3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1054"}</definedName>
    <definedName name="_3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1054"}</definedName>
    <definedName name="_39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1144"}</definedName>
    <definedName name="_39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1144"}</definedName>
    <definedName name="_39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1143"}</definedName>
    <definedName name="_39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1143"}</definedName>
    <definedName name="_39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1142"}</definedName>
    <definedName name="_39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1142"}</definedName>
    <definedName name="_39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1141"}</definedName>
    <definedName name="_39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1141"}</definedName>
    <definedName name="_39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1140"}</definedName>
    <definedName name="_39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1140"}</definedName>
    <definedName name="_39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1139"}</definedName>
    <definedName name="_39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1139"}</definedName>
    <definedName name="_39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1138"}</definedName>
    <definedName name="_39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1138"}</definedName>
    <definedName name="_39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1137"}</definedName>
    <definedName name="_39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1137"}</definedName>
    <definedName name="_39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1136"}</definedName>
    <definedName name="_39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1136"}</definedName>
    <definedName name="_39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1135"}</definedName>
    <definedName name="_39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1135"}</definedName>
    <definedName name="_3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1053"}</definedName>
    <definedName name="_3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1053"}</definedName>
    <definedName name="_39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1134"}</definedName>
    <definedName name="_39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1134"}</definedName>
    <definedName name="_39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1133"}</definedName>
    <definedName name="_39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1133"}</definedName>
    <definedName name="_39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1132"}</definedName>
    <definedName name="_39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1132"}</definedName>
    <definedName name="_39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1131"}</definedName>
    <definedName name="_39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1131"}</definedName>
    <definedName name="_39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1130"}</definedName>
    <definedName name="_39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1130"}</definedName>
    <definedName name="_39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1129"}</definedName>
    <definedName name="_39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1129"}</definedName>
    <definedName name="_39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1128"}</definedName>
    <definedName name="_39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1128"}</definedName>
    <definedName name="_39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1127"}</definedName>
    <definedName name="_39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1127"}</definedName>
    <definedName name="_39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1126"}</definedName>
    <definedName name="_39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1126"}</definedName>
    <definedName name="_39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1125"}</definedName>
    <definedName name="_39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1125"}</definedName>
    <definedName name="_3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1052"}</definedName>
    <definedName name="_3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1052"}</definedName>
    <definedName name="_39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1124"}</definedName>
    <definedName name="_39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1124"}</definedName>
    <definedName name="_39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1123"}</definedName>
    <definedName name="_39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1123"}</definedName>
    <definedName name="_39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1122"}</definedName>
    <definedName name="_39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1122"}</definedName>
    <definedName name="_39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1121"}</definedName>
    <definedName name="_39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1121"}</definedName>
    <definedName name="_39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1120"}</definedName>
    <definedName name="_39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1120"}</definedName>
    <definedName name="_39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1119"}</definedName>
    <definedName name="_39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1119"}</definedName>
    <definedName name="_39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1118"}</definedName>
    <definedName name="_39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1118"}</definedName>
    <definedName name="_39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1117"}</definedName>
    <definedName name="_39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1117"}</definedName>
    <definedName name="_39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1116"}</definedName>
    <definedName name="_39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1116"}</definedName>
    <definedName name="_39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1115"}</definedName>
    <definedName name="_39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1115"}</definedName>
    <definedName name="_3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1051"}</definedName>
    <definedName name="_3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1051"}</definedName>
    <definedName name="_39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1114"}</definedName>
    <definedName name="_39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1114"}</definedName>
    <definedName name="_39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1113"}</definedName>
    <definedName name="_39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1113"}</definedName>
    <definedName name="_39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1112"}</definedName>
    <definedName name="_39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1112"}</definedName>
    <definedName name="_39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1111"}</definedName>
    <definedName name="_39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1111"}</definedName>
    <definedName name="_39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1110"}</definedName>
    <definedName name="_39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1110"}</definedName>
    <definedName name="_39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1109"}</definedName>
    <definedName name="_39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1109"}</definedName>
    <definedName name="_39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1108"}</definedName>
    <definedName name="_39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1108"}</definedName>
    <definedName name="_39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1107"}</definedName>
    <definedName name="_39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1107"}</definedName>
    <definedName name="_39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1106"}</definedName>
    <definedName name="_39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1106"}</definedName>
    <definedName name="_39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1105"}</definedName>
    <definedName name="_39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1105"}</definedName>
    <definedName name="_3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1050"}</definedName>
    <definedName name="_3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1050"}</definedName>
    <definedName name="_39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1104"}</definedName>
    <definedName name="_39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1104"}</definedName>
    <definedName name="_39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1103"}</definedName>
    <definedName name="_39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1103"}</definedName>
    <definedName name="_39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1102"}</definedName>
    <definedName name="_39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1102"}</definedName>
    <definedName name="_39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1101"}</definedName>
    <definedName name="_39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1101"}</definedName>
    <definedName name="_39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1100"}</definedName>
    <definedName name="_39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1100"}</definedName>
    <definedName name="_39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1099"}</definedName>
    <definedName name="_39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1099"}</definedName>
    <definedName name="_39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1098"}</definedName>
    <definedName name="_39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1098"}</definedName>
    <definedName name="_39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1097"}</definedName>
    <definedName name="_39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1097"}</definedName>
    <definedName name="_39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1096"}</definedName>
    <definedName name="_39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1096"}</definedName>
    <definedName name="_39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1095"}</definedName>
    <definedName name="_39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1095"}</definedName>
    <definedName name="_3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1049"}</definedName>
    <definedName name="_3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1049"}</definedName>
    <definedName name="_39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1094"}</definedName>
    <definedName name="_39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1094"}</definedName>
    <definedName name="_39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1093"}</definedName>
    <definedName name="_39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1093"}</definedName>
    <definedName name="_39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1092"}</definedName>
    <definedName name="_39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1092"}</definedName>
    <definedName name="_39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1091"}</definedName>
    <definedName name="_39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1091"}</definedName>
    <definedName name="_39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1090"}</definedName>
    <definedName name="_39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1090"}</definedName>
    <definedName name="_39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1089"}</definedName>
    <definedName name="_39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1089"}</definedName>
    <definedName name="_39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1088"}</definedName>
    <definedName name="_39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1088"}</definedName>
    <definedName name="_39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1087"}</definedName>
    <definedName name="_39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1087"}</definedName>
    <definedName name="_39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1086"}</definedName>
    <definedName name="_39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1086"}</definedName>
    <definedName name="_39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1085"}</definedName>
    <definedName name="_39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1085"}</definedName>
    <definedName name="_3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1048"}</definedName>
    <definedName name="_3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1048"}</definedName>
    <definedName name="_39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1084"}</definedName>
    <definedName name="_39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1084"}</definedName>
    <definedName name="_39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1083"}</definedName>
    <definedName name="_39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1083"}</definedName>
    <definedName name="_39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1082"}</definedName>
    <definedName name="_39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1082"}</definedName>
    <definedName name="_39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1081"}</definedName>
    <definedName name="_39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1081"}</definedName>
    <definedName name="_39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1080"}</definedName>
    <definedName name="_39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1080"}</definedName>
    <definedName name="_39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1079"}</definedName>
    <definedName name="_39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1079"}</definedName>
    <definedName name="_39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1078"}</definedName>
    <definedName name="_39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1078"}</definedName>
    <definedName name="_39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1077"}</definedName>
    <definedName name="_39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1077"}</definedName>
    <definedName name="_39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1076"}</definedName>
    <definedName name="_39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1076"}</definedName>
    <definedName name="_39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1075"}</definedName>
    <definedName name="_39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1075"}</definedName>
    <definedName name="_3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1047"}</definedName>
    <definedName name="_3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1047"}</definedName>
    <definedName name="_39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1074"}</definedName>
    <definedName name="_39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1074"}</definedName>
    <definedName name="_39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1073"}</definedName>
    <definedName name="_39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1073"}</definedName>
    <definedName name="_39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1072"}</definedName>
    <definedName name="_39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1072"}</definedName>
    <definedName name="_39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1071"}</definedName>
    <definedName name="_39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1071"}</definedName>
    <definedName name="_39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1070"}</definedName>
    <definedName name="_39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1070"}</definedName>
    <definedName name="_39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1069"}</definedName>
    <definedName name="_39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1069"}</definedName>
    <definedName name="_39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1068"}</definedName>
    <definedName name="_39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1068"}</definedName>
    <definedName name="_39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1067"}</definedName>
    <definedName name="_39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1067"}</definedName>
    <definedName name="_39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1066"}</definedName>
    <definedName name="_39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1066"}</definedName>
    <definedName name="_39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1065"}</definedName>
    <definedName name="_39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1065"}</definedName>
    <definedName name="_4" localSheetId="2" hidden="1">Main.SAPF4Help()</definedName>
    <definedName name="_4" localSheetId="7" hidden="1">Main.SAPF4Help()</definedName>
    <definedName name="_4" localSheetId="9" hidden="1">Main.SAPF4Help()</definedName>
    <definedName name="_4" hidden="1">Main.SAPF4Help()</definedName>
    <definedName name="_4__123Graph_ACHART_1" hidden="1">'[23]Annual CF'!$G$64:$U$64</definedName>
    <definedName name="_4__123Graph_CCHART_1" hidden="1">'[21]Results from Nov 98'!$D$5:$D$9</definedName>
    <definedName name="_4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55"}</definedName>
    <definedName name="_4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55"}</definedName>
    <definedName name="_4__FDSAUDITLINK___1" localSheetId="2" hidden="1">{"fdsup://directions/FAT Viewer?action=UPDATE&amp;creator=factset&amp;DYN_ARGS=TRUE&amp;DOC_NAME=FAT:FQL_AUDITING_CLIENT_TEMPLATE.FAT&amp;display_string=Audit&amp;VAR:KEY=SXCZQTEVWT&amp;VAR:QUERY=UkdGX0VOVFJQUl9WQUwoQU5OLDQwNTYyLCwsLCwsTk9BVURJVCk=&amp;WINDOW=FIRST_POPUP&amp;HEIGHT=450&amp;WI","DTH=450&amp;START_MAXIMIZED=FALSE&amp;VAR:CALENDAR=US&amp;VAR:SYMBOL=AMMD&amp;VAR:INDEX=0"}</definedName>
    <definedName name="_4__FDSAUDITLINK___1" hidden="1">{"fdsup://directions/FAT Viewer?action=UPDATE&amp;creator=factset&amp;DYN_ARGS=TRUE&amp;DOC_NAME=FAT:FQL_AUDITING_CLIENT_TEMPLATE.FAT&amp;display_string=Audit&amp;VAR:KEY=SXCZQTEVWT&amp;VAR:QUERY=UkdGX0VOVFJQUl9WQUwoQU5OLDQwNTYyLCwsLCwsTk9BVURJVCk=&amp;WINDOW=FIRST_POPUP&amp;HEIGHT=450&amp;WI","DTH=450&amp;START_MAXIMIZED=FALSE&amp;VAR:CALENDAR=US&amp;VAR:SYMBOL=AMMD&amp;VAR:INDEX=0"}</definedName>
    <definedName name="_4__FDSAUDITLINK___2" localSheetId="2" hidden="1">{"fdsup://directions/FAT Viewer?action=UPDATE&amp;creator=factset&amp;DYN_ARGS=TRUE&amp;DOC_NAME=FAT:FQL_AUDITING_CLIENT_TEMPLATE.FAT&amp;display_string=Audit&amp;VAR:KEY=SXCZQTEVWT&amp;VAR:QUERY=UkdGX0VOVFJQUl9WQUwoQU5OLDQwNTYyLCwsLCwsTk9BVURJVCk=&amp;WINDOW=FIRST_POPUP&amp;HEIGHT=450&amp;WI","DTH=450&amp;START_MAXIMIZED=FALSE&amp;VAR:CALENDAR=US&amp;VAR:SYMBOL=AMMD&amp;VAR:INDEX=0"}</definedName>
    <definedName name="_4__FDSAUDITLINK___2" hidden="1">{"fdsup://directions/FAT Viewer?action=UPDATE&amp;creator=factset&amp;DYN_ARGS=TRUE&amp;DOC_NAME=FAT:FQL_AUDITING_CLIENT_TEMPLATE.FAT&amp;display_string=Audit&amp;VAR:KEY=SXCZQTEVWT&amp;VAR:QUERY=UkdGX0VOVFJQUl9WQUwoQU5OLDQwNTYyLCwsLCwsTk9BVURJVCk=&amp;WINDOW=FIRST_POPUP&amp;HEIGHT=450&amp;WI","DTH=450&amp;START_MAXIMIZED=FALSE&amp;VAR:CALENDAR=US&amp;VAR:SYMBOL=AMMD&amp;VAR:INDEX=0"}</definedName>
    <definedName name="_40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33"}</definedName>
    <definedName name="_40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33"}</definedName>
    <definedName name="_40__FDSAUDITLINK___1" localSheetId="2" hidden="1">{"fdsup://IBCentral/FAT Viewer?action=UPDATE&amp;creator=factset&amp;DOC_NAME=fat:reuters_semi_source_window.fat&amp;display_string=Audit&amp;DYN_ARGS=TRUE&amp;VAR:ID1=711038&amp;VAR:RCODE=FDSPFDSTKTOTAL&amp;VAR:SDATE=0&amp;VAR:FREQ=FSA&amp;VAR:RELITEM=RP&amp;VAR:CURRENCY=&amp;VAR:CURRSOURCE=EXSHARE&amp;","VAR:NATFREQ=FSA&amp;VAR:RFIELD=FINALIZED&amp;VAR:DB_TYPE=&amp;VAR:UNITS=M&amp;window=popup&amp;width=450&amp;height=300&amp;START_MAXIMIZED=FALSE"}</definedName>
    <definedName name="_40__FDSAUDITLINK___1" hidden="1">{"fdsup://IBCentral/FAT Viewer?action=UPDATE&amp;creator=factset&amp;DOC_NAME=fat:reuters_semi_source_window.fat&amp;display_string=Audit&amp;DYN_ARGS=TRUE&amp;VAR:ID1=711038&amp;VAR:RCODE=FDSPFDSTKTOTAL&amp;VAR:SDATE=0&amp;VAR:FREQ=FSA&amp;VAR:RELITEM=RP&amp;VAR:CURRENCY=&amp;VAR:CURRSOURCE=EXSHARE&amp;","VAR:NATFREQ=FSA&amp;VAR:RFIELD=FINALIZED&amp;VAR:DB_TYPE=&amp;VAR:UNITS=M&amp;window=popup&amp;width=450&amp;height=300&amp;START_MAXIMIZED=FALSE"}</definedName>
    <definedName name="_40__FDSAUDITLINK___2" localSheetId="2" hidden="1">{"fdsup://IBCentral/FAT Viewer?action=UPDATE&amp;creator=factset&amp;DOC_NAME=fat:reuters_semi_source_window.fat&amp;display_string=Audit&amp;DYN_ARGS=TRUE&amp;VAR:ID1=711038&amp;VAR:RCODE=FDSPFDSTKTOTAL&amp;VAR:SDATE=0&amp;VAR:FREQ=FSA&amp;VAR:RELITEM=RP&amp;VAR:CURRENCY=&amp;VAR:CURRSOURCE=EXSHARE&amp;","VAR:NATFREQ=FSA&amp;VAR:RFIELD=FINALIZED&amp;VAR:DB_TYPE=&amp;VAR:UNITS=M&amp;window=popup&amp;width=450&amp;height=300&amp;START_MAXIMIZED=FALSE"}</definedName>
    <definedName name="_40__FDSAUDITLINK___2" hidden="1">{"fdsup://IBCentral/FAT Viewer?action=UPDATE&amp;creator=factset&amp;DOC_NAME=fat:reuters_semi_source_window.fat&amp;display_string=Audit&amp;DYN_ARGS=TRUE&amp;VAR:ID1=711038&amp;VAR:RCODE=FDSPFDSTKTOTAL&amp;VAR:SDATE=0&amp;VAR:FREQ=FSA&amp;VAR:RELITEM=RP&amp;VAR:CURRENCY=&amp;VAR:CURRSOURCE=EXSHARE&amp;","VAR:NATFREQ=FSA&amp;VAR:RFIELD=FINALIZED&amp;VAR:DB_TYPE=&amp;VAR:UNITS=M&amp;window=popup&amp;width=450&amp;height=300&amp;START_MAXIMIZED=FALSE"}</definedName>
    <definedName name="_4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1046"}</definedName>
    <definedName name="_4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1046"}</definedName>
    <definedName name="_40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1064"}</definedName>
    <definedName name="_40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1064"}</definedName>
    <definedName name="_40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1063"}</definedName>
    <definedName name="_40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1063"}</definedName>
    <definedName name="_40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1062"}</definedName>
    <definedName name="_40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1062"}</definedName>
    <definedName name="_40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1061"}</definedName>
    <definedName name="_40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1061"}</definedName>
    <definedName name="_40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1060"}</definedName>
    <definedName name="_40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1060"}</definedName>
    <definedName name="_40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1059"}</definedName>
    <definedName name="_40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1059"}</definedName>
    <definedName name="_40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1058"}</definedName>
    <definedName name="_40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1058"}</definedName>
    <definedName name="_40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1057"}</definedName>
    <definedName name="_40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1057"}</definedName>
    <definedName name="_40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1056"}</definedName>
    <definedName name="_40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1056"}</definedName>
    <definedName name="_40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1055"}</definedName>
    <definedName name="_40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1055"}</definedName>
    <definedName name="_4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1045"}</definedName>
    <definedName name="_4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1045"}</definedName>
    <definedName name="_40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1054"}</definedName>
    <definedName name="_40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1054"}</definedName>
    <definedName name="_40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1053"}</definedName>
    <definedName name="_40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1053"}</definedName>
    <definedName name="_40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1052"}</definedName>
    <definedName name="_40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1052"}</definedName>
    <definedName name="_40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1051"}</definedName>
    <definedName name="_40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1051"}</definedName>
    <definedName name="_40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1050"}</definedName>
    <definedName name="_40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1050"}</definedName>
    <definedName name="_40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1049"}</definedName>
    <definedName name="_40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1049"}</definedName>
    <definedName name="_40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1048"}</definedName>
    <definedName name="_40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1048"}</definedName>
    <definedName name="_40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1047"}</definedName>
    <definedName name="_40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1047"}</definedName>
    <definedName name="_40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1046"}</definedName>
    <definedName name="_40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1046"}</definedName>
    <definedName name="_40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1045"}</definedName>
    <definedName name="_40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1045"}</definedName>
    <definedName name="_4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1044"}</definedName>
    <definedName name="_4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1044"}</definedName>
    <definedName name="_40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1044"}</definedName>
    <definedName name="_40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1044"}</definedName>
    <definedName name="_40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1043"}</definedName>
    <definedName name="_40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1043"}</definedName>
    <definedName name="_40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1042"}</definedName>
    <definedName name="_40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1042"}</definedName>
    <definedName name="_40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1041"}</definedName>
    <definedName name="_40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1041"}</definedName>
    <definedName name="_40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1040"}</definedName>
    <definedName name="_40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1040"}</definedName>
    <definedName name="_40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1039"}</definedName>
    <definedName name="_40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1039"}</definedName>
    <definedName name="_40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1038"}</definedName>
    <definedName name="_40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1038"}</definedName>
    <definedName name="_40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1037"}</definedName>
    <definedName name="_40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1037"}</definedName>
    <definedName name="_40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1036"}</definedName>
    <definedName name="_40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1036"}</definedName>
    <definedName name="_40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1035"}</definedName>
    <definedName name="_40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1035"}</definedName>
    <definedName name="_4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1043"}</definedName>
    <definedName name="_4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1043"}</definedName>
    <definedName name="_40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1034"}</definedName>
    <definedName name="_40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1034"}</definedName>
    <definedName name="_40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1033"}</definedName>
    <definedName name="_40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1033"}</definedName>
    <definedName name="_40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1032"}</definedName>
    <definedName name="_40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1032"}</definedName>
    <definedName name="_40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1031"}</definedName>
    <definedName name="_40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1031"}</definedName>
    <definedName name="_40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1030"}</definedName>
    <definedName name="_40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1030"}</definedName>
    <definedName name="_40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1029"}</definedName>
    <definedName name="_40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1029"}</definedName>
    <definedName name="_40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1028"}</definedName>
    <definedName name="_40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1028"}</definedName>
    <definedName name="_40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1027"}</definedName>
    <definedName name="_40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1027"}</definedName>
    <definedName name="_40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1026"}</definedName>
    <definedName name="_40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1026"}</definedName>
    <definedName name="_40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1025"}</definedName>
    <definedName name="_40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1025"}</definedName>
    <definedName name="_4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1042"}</definedName>
    <definedName name="_4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1042"}</definedName>
    <definedName name="_40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1024"}</definedName>
    <definedName name="_40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1024"}</definedName>
    <definedName name="_40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1023"}</definedName>
    <definedName name="_40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1023"}</definedName>
    <definedName name="_40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1022"}</definedName>
    <definedName name="_40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1022"}</definedName>
    <definedName name="_40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1021"}</definedName>
    <definedName name="_40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1021"}</definedName>
    <definedName name="_40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1020"}</definedName>
    <definedName name="_40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1020"}</definedName>
    <definedName name="_40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1019"}</definedName>
    <definedName name="_40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1019"}</definedName>
    <definedName name="_40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1018"}</definedName>
    <definedName name="_40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1018"}</definedName>
    <definedName name="_40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1017"}</definedName>
    <definedName name="_40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1017"}</definedName>
    <definedName name="_40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1016"}</definedName>
    <definedName name="_40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1016"}</definedName>
    <definedName name="_40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1015"}</definedName>
    <definedName name="_40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1015"}</definedName>
    <definedName name="_4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1041"}</definedName>
    <definedName name="_4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1041"}</definedName>
    <definedName name="_40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1014"}</definedName>
    <definedName name="_40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1014"}</definedName>
    <definedName name="_40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1013"}</definedName>
    <definedName name="_40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1013"}</definedName>
    <definedName name="_40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1012"}</definedName>
    <definedName name="_40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1012"}</definedName>
    <definedName name="_40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1011"}</definedName>
    <definedName name="_40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1011"}</definedName>
    <definedName name="_40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1010"}</definedName>
    <definedName name="_40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1010"}</definedName>
    <definedName name="_40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1009"}</definedName>
    <definedName name="_40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1009"}</definedName>
    <definedName name="_40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1008"}</definedName>
    <definedName name="_40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1008"}</definedName>
    <definedName name="_40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1007"}</definedName>
    <definedName name="_40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1007"}</definedName>
    <definedName name="_40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1006"}</definedName>
    <definedName name="_40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1006"}</definedName>
    <definedName name="_40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1005"}</definedName>
    <definedName name="_40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1005"}</definedName>
    <definedName name="_4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1040"}</definedName>
    <definedName name="_4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1040"}</definedName>
    <definedName name="_40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1004"}</definedName>
    <definedName name="_40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1004"}</definedName>
    <definedName name="_40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1003"}</definedName>
    <definedName name="_40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1003"}</definedName>
    <definedName name="_40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1002"}</definedName>
    <definedName name="_40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1002"}</definedName>
    <definedName name="_40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1001"}</definedName>
    <definedName name="_40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1001"}</definedName>
    <definedName name="_40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1000"}</definedName>
    <definedName name="_40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1000"}</definedName>
    <definedName name="_40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999"}</definedName>
    <definedName name="_40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999"}</definedName>
    <definedName name="_40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998"}</definedName>
    <definedName name="_40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998"}</definedName>
    <definedName name="_40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997"}</definedName>
    <definedName name="_40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997"}</definedName>
    <definedName name="_40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996"}</definedName>
    <definedName name="_40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996"}</definedName>
    <definedName name="_40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995"}</definedName>
    <definedName name="_40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995"}</definedName>
    <definedName name="_4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1039"}</definedName>
    <definedName name="_4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1039"}</definedName>
    <definedName name="_40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994"}</definedName>
    <definedName name="_40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994"}</definedName>
    <definedName name="_40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993"}</definedName>
    <definedName name="_40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993"}</definedName>
    <definedName name="_40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992"}</definedName>
    <definedName name="_40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992"}</definedName>
    <definedName name="_40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991"}</definedName>
    <definedName name="_40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991"}</definedName>
    <definedName name="_40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990"}</definedName>
    <definedName name="_40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990"}</definedName>
    <definedName name="_40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989"}</definedName>
    <definedName name="_40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989"}</definedName>
    <definedName name="_40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988"}</definedName>
    <definedName name="_40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988"}</definedName>
    <definedName name="_40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987"}</definedName>
    <definedName name="_40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987"}</definedName>
    <definedName name="_40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986"}</definedName>
    <definedName name="_40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986"}</definedName>
    <definedName name="_40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985"}</definedName>
    <definedName name="_40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985"}</definedName>
    <definedName name="_4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1038"}</definedName>
    <definedName name="_4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1038"}</definedName>
    <definedName name="_40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984"}</definedName>
    <definedName name="_40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984"}</definedName>
    <definedName name="_40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983"}</definedName>
    <definedName name="_40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983"}</definedName>
    <definedName name="_40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982"}</definedName>
    <definedName name="_40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982"}</definedName>
    <definedName name="_40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981"}</definedName>
    <definedName name="_40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981"}</definedName>
    <definedName name="_40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980"}</definedName>
    <definedName name="_40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980"}</definedName>
    <definedName name="_40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979"}</definedName>
    <definedName name="_40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979"}</definedName>
    <definedName name="_40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978"}</definedName>
    <definedName name="_40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978"}</definedName>
    <definedName name="_40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977"}</definedName>
    <definedName name="_40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977"}</definedName>
    <definedName name="_40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976"}</definedName>
    <definedName name="_40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976"}</definedName>
    <definedName name="_40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975"}</definedName>
    <definedName name="_40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975"}</definedName>
    <definedName name="_4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1037"}</definedName>
    <definedName name="_4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1037"}</definedName>
    <definedName name="_40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974"}</definedName>
    <definedName name="_40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974"}</definedName>
    <definedName name="_40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973"}</definedName>
    <definedName name="_40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973"}</definedName>
    <definedName name="_40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972"}</definedName>
    <definedName name="_40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972"}</definedName>
    <definedName name="_40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971"}</definedName>
    <definedName name="_40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971"}</definedName>
    <definedName name="_40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970"}</definedName>
    <definedName name="_40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970"}</definedName>
    <definedName name="_40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969"}</definedName>
    <definedName name="_40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969"}</definedName>
    <definedName name="_40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968"}</definedName>
    <definedName name="_40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968"}</definedName>
    <definedName name="_40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967"}</definedName>
    <definedName name="_40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967"}</definedName>
    <definedName name="_40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966"}</definedName>
    <definedName name="_40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966"}</definedName>
    <definedName name="_40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965"}</definedName>
    <definedName name="_40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965"}</definedName>
    <definedName name="_41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32"}</definedName>
    <definedName name="_41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32"}</definedName>
    <definedName name="_41__FDSAUDITLINK___1" localSheetId="2" hidden="1">{"fdsup://IBCentral/FAT Viewer?action=UPDATE&amp;creator=factset&amp;DOC_NAME=fat:reuters_qtrly_source_window.fat&amp;display_string=Audit&amp;DYN_ARGS=TRUE&amp;VAR:ID1=09062X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__FDSAUDITLINK___1" hidden="1">{"fdsup://IBCentral/FAT Viewer?action=UPDATE&amp;creator=factset&amp;DOC_NAME=fat:reuters_qtrly_source_window.fat&amp;display_string=Audit&amp;DYN_ARGS=TRUE&amp;VAR:ID1=09062X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__FDSAUDITLINK___2" localSheetId="2" hidden="1">{"fdsup://IBCentral/FAT Viewer?action=UPDATE&amp;creator=factset&amp;DOC_NAME=fat:reuters_qtrly_source_window.fat&amp;display_string=Audit&amp;DYN_ARGS=TRUE&amp;VAR:ID1=09062X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__FDSAUDITLINK___2" hidden="1">{"fdsup://IBCentral/FAT Viewer?action=UPDATE&amp;creator=factset&amp;DOC_NAME=fat:reuters_qtrly_source_window.fat&amp;display_string=Audit&amp;DYN_ARGS=TRUE&amp;VAR:ID1=09062X10&amp;VAR:RCODE=FDSPFDSTKTOTAL&amp;VAR:SDATE=20100699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1036"}</definedName>
    <definedName name="_4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1036"}</definedName>
    <definedName name="_41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964"}</definedName>
    <definedName name="_41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964"}</definedName>
    <definedName name="_41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963"}</definedName>
    <definedName name="_41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963"}</definedName>
    <definedName name="_41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962"}</definedName>
    <definedName name="_41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962"}</definedName>
    <definedName name="_41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961"}</definedName>
    <definedName name="_41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961"}</definedName>
    <definedName name="_41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960"}</definedName>
    <definedName name="_41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960"}</definedName>
    <definedName name="_41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959"}</definedName>
    <definedName name="_41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959"}</definedName>
    <definedName name="_41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958"}</definedName>
    <definedName name="_41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958"}</definedName>
    <definedName name="_41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957"}</definedName>
    <definedName name="_41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957"}</definedName>
    <definedName name="_41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956"}</definedName>
    <definedName name="_41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956"}</definedName>
    <definedName name="_41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955"}</definedName>
    <definedName name="_41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955"}</definedName>
    <definedName name="_4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1035"}</definedName>
    <definedName name="_4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1035"}</definedName>
    <definedName name="_41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954"}</definedName>
    <definedName name="_41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954"}</definedName>
    <definedName name="_41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953"}</definedName>
    <definedName name="_41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953"}</definedName>
    <definedName name="_41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952"}</definedName>
    <definedName name="_41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952"}</definedName>
    <definedName name="_41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951"}</definedName>
    <definedName name="_41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951"}</definedName>
    <definedName name="_41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950"}</definedName>
    <definedName name="_41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950"}</definedName>
    <definedName name="_41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949"}</definedName>
    <definedName name="_41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949"}</definedName>
    <definedName name="_41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948"}</definedName>
    <definedName name="_41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948"}</definedName>
    <definedName name="_41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947"}</definedName>
    <definedName name="_41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947"}</definedName>
    <definedName name="_41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946"}</definedName>
    <definedName name="_41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946"}</definedName>
    <definedName name="_41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945"}</definedName>
    <definedName name="_41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945"}</definedName>
    <definedName name="_4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1034"}</definedName>
    <definedName name="_4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1034"}</definedName>
    <definedName name="_41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944"}</definedName>
    <definedName name="_41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944"}</definedName>
    <definedName name="_41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943"}</definedName>
    <definedName name="_41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943"}</definedName>
    <definedName name="_41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942"}</definedName>
    <definedName name="_41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942"}</definedName>
    <definedName name="_41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941"}</definedName>
    <definedName name="_41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941"}</definedName>
    <definedName name="_41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940"}</definedName>
    <definedName name="_41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940"}</definedName>
    <definedName name="_41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939"}</definedName>
    <definedName name="_41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939"}</definedName>
    <definedName name="_41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938"}</definedName>
    <definedName name="_41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938"}</definedName>
    <definedName name="_41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937"}</definedName>
    <definedName name="_41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937"}</definedName>
    <definedName name="_41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936"}</definedName>
    <definedName name="_41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936"}</definedName>
    <definedName name="_41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935"}</definedName>
    <definedName name="_41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935"}</definedName>
    <definedName name="_4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1033"}</definedName>
    <definedName name="_4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1033"}</definedName>
    <definedName name="_41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934"}</definedName>
    <definedName name="_41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934"}</definedName>
    <definedName name="_41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933"}</definedName>
    <definedName name="_41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933"}</definedName>
    <definedName name="_41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932"}</definedName>
    <definedName name="_41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932"}</definedName>
    <definedName name="_41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931"}</definedName>
    <definedName name="_41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931"}</definedName>
    <definedName name="_41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930"}</definedName>
    <definedName name="_41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930"}</definedName>
    <definedName name="_41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929"}</definedName>
    <definedName name="_41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929"}</definedName>
    <definedName name="_41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928"}</definedName>
    <definedName name="_41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928"}</definedName>
    <definedName name="_41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927"}</definedName>
    <definedName name="_41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927"}</definedName>
    <definedName name="_41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926"}</definedName>
    <definedName name="_41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926"}</definedName>
    <definedName name="_41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925"}</definedName>
    <definedName name="_41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925"}</definedName>
    <definedName name="_4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1032"}</definedName>
    <definedName name="_4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1032"}</definedName>
    <definedName name="_41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924"}</definedName>
    <definedName name="_41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924"}</definedName>
    <definedName name="_41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923"}</definedName>
    <definedName name="_41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923"}</definedName>
    <definedName name="_41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922"}</definedName>
    <definedName name="_41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922"}</definedName>
    <definedName name="_41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921"}</definedName>
    <definedName name="_41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921"}</definedName>
    <definedName name="_41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920"}</definedName>
    <definedName name="_41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920"}</definedName>
    <definedName name="_41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919"}</definedName>
    <definedName name="_41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919"}</definedName>
    <definedName name="_41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918"}</definedName>
    <definedName name="_41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918"}</definedName>
    <definedName name="_41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917"}</definedName>
    <definedName name="_41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917"}</definedName>
    <definedName name="_41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916"}</definedName>
    <definedName name="_41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916"}</definedName>
    <definedName name="_41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915"}</definedName>
    <definedName name="_41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915"}</definedName>
    <definedName name="_4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1031"}</definedName>
    <definedName name="_4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1031"}</definedName>
    <definedName name="_41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914"}</definedName>
    <definedName name="_41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914"}</definedName>
    <definedName name="_41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913"}</definedName>
    <definedName name="_41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913"}</definedName>
    <definedName name="_41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912"}</definedName>
    <definedName name="_41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912"}</definedName>
    <definedName name="_41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911"}</definedName>
    <definedName name="_41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911"}</definedName>
    <definedName name="_41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910"}</definedName>
    <definedName name="_41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910"}</definedName>
    <definedName name="_41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909"}</definedName>
    <definedName name="_41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909"}</definedName>
    <definedName name="_41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908"}</definedName>
    <definedName name="_41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908"}</definedName>
    <definedName name="_41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907"}</definedName>
    <definedName name="_41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907"}</definedName>
    <definedName name="_41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906"}</definedName>
    <definedName name="_41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906"}</definedName>
    <definedName name="_41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905"}</definedName>
    <definedName name="_41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905"}</definedName>
    <definedName name="_4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1030"}</definedName>
    <definedName name="_4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1030"}</definedName>
    <definedName name="_41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904"}</definedName>
    <definedName name="_41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904"}</definedName>
    <definedName name="_41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903"}</definedName>
    <definedName name="_41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903"}</definedName>
    <definedName name="_41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902"}</definedName>
    <definedName name="_41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902"}</definedName>
    <definedName name="_41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901"}</definedName>
    <definedName name="_41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901"}</definedName>
    <definedName name="_41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900"}</definedName>
    <definedName name="_41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900"}</definedName>
    <definedName name="_41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899"}</definedName>
    <definedName name="_41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899"}</definedName>
    <definedName name="_41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898"}</definedName>
    <definedName name="_41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898"}</definedName>
    <definedName name="_41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897"}</definedName>
    <definedName name="_41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897"}</definedName>
    <definedName name="_41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896"}</definedName>
    <definedName name="_41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896"}</definedName>
    <definedName name="_41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895"}</definedName>
    <definedName name="_41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895"}</definedName>
    <definedName name="_4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1029"}</definedName>
    <definedName name="_4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1029"}</definedName>
    <definedName name="_41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894"}</definedName>
    <definedName name="_41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894"}</definedName>
    <definedName name="_41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893"}</definedName>
    <definedName name="_41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893"}</definedName>
    <definedName name="_41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892"}</definedName>
    <definedName name="_41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892"}</definedName>
    <definedName name="_41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891"}</definedName>
    <definedName name="_41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891"}</definedName>
    <definedName name="_41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890"}</definedName>
    <definedName name="_41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890"}</definedName>
    <definedName name="_41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889"}</definedName>
    <definedName name="_41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889"}</definedName>
    <definedName name="_41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888"}</definedName>
    <definedName name="_41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888"}</definedName>
    <definedName name="_41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887"}</definedName>
    <definedName name="_41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887"}</definedName>
    <definedName name="_41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886"}</definedName>
    <definedName name="_41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886"}</definedName>
    <definedName name="_41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885"}</definedName>
    <definedName name="_41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885"}</definedName>
    <definedName name="_4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1028"}</definedName>
    <definedName name="_4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1028"}</definedName>
    <definedName name="_41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884"}</definedName>
    <definedName name="_41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884"}</definedName>
    <definedName name="_41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883"}</definedName>
    <definedName name="_41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883"}</definedName>
    <definedName name="_41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882"}</definedName>
    <definedName name="_41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882"}</definedName>
    <definedName name="_41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881"}</definedName>
    <definedName name="_41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881"}</definedName>
    <definedName name="_41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880"}</definedName>
    <definedName name="_41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880"}</definedName>
    <definedName name="_41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879"}</definedName>
    <definedName name="_41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879"}</definedName>
    <definedName name="_41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878"}</definedName>
    <definedName name="_41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878"}</definedName>
    <definedName name="_41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877"}</definedName>
    <definedName name="_41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877"}</definedName>
    <definedName name="_41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876"}</definedName>
    <definedName name="_41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876"}</definedName>
    <definedName name="_41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875"}</definedName>
    <definedName name="_41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875"}</definedName>
    <definedName name="_4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1027"}</definedName>
    <definedName name="_4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1027"}</definedName>
    <definedName name="_41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874"}</definedName>
    <definedName name="_41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874"}</definedName>
    <definedName name="_41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873"}</definedName>
    <definedName name="_41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873"}</definedName>
    <definedName name="_41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872"}</definedName>
    <definedName name="_41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872"}</definedName>
    <definedName name="_41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871"}</definedName>
    <definedName name="_41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871"}</definedName>
    <definedName name="_41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870"}</definedName>
    <definedName name="_41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870"}</definedName>
    <definedName name="_41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869"}</definedName>
    <definedName name="_41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869"}</definedName>
    <definedName name="_41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868"}</definedName>
    <definedName name="_41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868"}</definedName>
    <definedName name="_41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867"}</definedName>
    <definedName name="_41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867"}</definedName>
    <definedName name="_41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866"}</definedName>
    <definedName name="_41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866"}</definedName>
    <definedName name="_41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865"}</definedName>
    <definedName name="_41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865"}</definedName>
    <definedName name="_42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21"}</definedName>
    <definedName name="_42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21"}</definedName>
    <definedName name="_42__FDSAUDITLINK___1" localSheetId="2" hidden="1">{"fdsup://IBCentral/FAT Viewer?action=UPDATE&amp;creator=factset&amp;DOC_NAME=fat:reuters_qtrly_source_window.fat&amp;display_string=Audit&amp;DYN_ARGS=TRUE&amp;VAR:ID1=01849010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_1" hidden="1">{"fdsup://IBCentral/FAT Viewer?action=UPDATE&amp;creator=factset&amp;DOC_NAME=fat:reuters_qtrly_source_window.fat&amp;display_string=Audit&amp;DYN_ARGS=TRUE&amp;VAR:ID1=01849010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_2" localSheetId="2" hidden="1">{"fdsup://IBCentral/FAT Viewer?action=UPDATE&amp;creator=factset&amp;DOC_NAME=fat:reuters_qtrly_source_window.fat&amp;display_string=Audit&amp;DYN_ARGS=TRUE&amp;VAR:ID1=01849010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_2" hidden="1">{"fdsup://IBCentral/FAT Viewer?action=UPDATE&amp;creator=factset&amp;DOC_NAME=fat:reuters_qtrly_source_window.fat&amp;display_string=Audit&amp;DYN_ARGS=TRUE&amp;VAR:ID1=01849010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1026"}</definedName>
    <definedName name="_4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1026"}</definedName>
    <definedName name="_42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864"}</definedName>
    <definedName name="_42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864"}</definedName>
    <definedName name="_42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863"}</definedName>
    <definedName name="_42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863"}</definedName>
    <definedName name="_42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862"}</definedName>
    <definedName name="_42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862"}</definedName>
    <definedName name="_42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861"}</definedName>
    <definedName name="_42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861"}</definedName>
    <definedName name="_42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860"}</definedName>
    <definedName name="_42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860"}</definedName>
    <definedName name="_42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859"}</definedName>
    <definedName name="_42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859"}</definedName>
    <definedName name="_42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858"}</definedName>
    <definedName name="_42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858"}</definedName>
    <definedName name="_42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857"}</definedName>
    <definedName name="_42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857"}</definedName>
    <definedName name="_42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856"}</definedName>
    <definedName name="_42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856"}</definedName>
    <definedName name="_42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855"}</definedName>
    <definedName name="_42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855"}</definedName>
    <definedName name="_4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1025"}</definedName>
    <definedName name="_4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1025"}</definedName>
    <definedName name="_42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854"}</definedName>
    <definedName name="_42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854"}</definedName>
    <definedName name="_42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853"}</definedName>
    <definedName name="_42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853"}</definedName>
    <definedName name="_42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852"}</definedName>
    <definedName name="_42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852"}</definedName>
    <definedName name="_42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851"}</definedName>
    <definedName name="_42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851"}</definedName>
    <definedName name="_42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850"}</definedName>
    <definedName name="_42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850"}</definedName>
    <definedName name="_42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849"}</definedName>
    <definedName name="_42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849"}</definedName>
    <definedName name="_42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848"}</definedName>
    <definedName name="_42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848"}</definedName>
    <definedName name="_42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847"}</definedName>
    <definedName name="_42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847"}</definedName>
    <definedName name="_42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846"}</definedName>
    <definedName name="_42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846"}</definedName>
    <definedName name="_42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845"}</definedName>
    <definedName name="_42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845"}</definedName>
    <definedName name="_4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1024"}</definedName>
    <definedName name="_4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1024"}</definedName>
    <definedName name="_42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844"}</definedName>
    <definedName name="_42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844"}</definedName>
    <definedName name="_42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843"}</definedName>
    <definedName name="_42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843"}</definedName>
    <definedName name="_42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842"}</definedName>
    <definedName name="_42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842"}</definedName>
    <definedName name="_42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841"}</definedName>
    <definedName name="_42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841"}</definedName>
    <definedName name="_42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840"}</definedName>
    <definedName name="_42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840"}</definedName>
    <definedName name="_42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839"}</definedName>
    <definedName name="_42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839"}</definedName>
    <definedName name="_42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838"}</definedName>
    <definedName name="_42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838"}</definedName>
    <definedName name="_42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837"}</definedName>
    <definedName name="_42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837"}</definedName>
    <definedName name="_42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836"}</definedName>
    <definedName name="_42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836"}</definedName>
    <definedName name="_42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835"}</definedName>
    <definedName name="_42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835"}</definedName>
    <definedName name="_4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1023"}</definedName>
    <definedName name="_4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1023"}</definedName>
    <definedName name="_42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834"}</definedName>
    <definedName name="_42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834"}</definedName>
    <definedName name="_42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833"}</definedName>
    <definedName name="_42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833"}</definedName>
    <definedName name="_42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832"}</definedName>
    <definedName name="_42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832"}</definedName>
    <definedName name="_42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831"}</definedName>
    <definedName name="_42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831"}</definedName>
    <definedName name="_42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830"}</definedName>
    <definedName name="_42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830"}</definedName>
    <definedName name="_42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829"}</definedName>
    <definedName name="_42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829"}</definedName>
    <definedName name="_42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828"}</definedName>
    <definedName name="_42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828"}</definedName>
    <definedName name="_42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827"}</definedName>
    <definedName name="_42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827"}</definedName>
    <definedName name="_42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826"}</definedName>
    <definedName name="_42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826"}</definedName>
    <definedName name="_42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825"}</definedName>
    <definedName name="_42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825"}</definedName>
    <definedName name="_4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1022"}</definedName>
    <definedName name="_4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1022"}</definedName>
    <definedName name="_42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824"}</definedName>
    <definedName name="_42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824"}</definedName>
    <definedName name="_42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823"}</definedName>
    <definedName name="_42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823"}</definedName>
    <definedName name="_42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822"}</definedName>
    <definedName name="_42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822"}</definedName>
    <definedName name="_42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821"}</definedName>
    <definedName name="_42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821"}</definedName>
    <definedName name="_42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820"}</definedName>
    <definedName name="_42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820"}</definedName>
    <definedName name="_42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819"}</definedName>
    <definedName name="_42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819"}</definedName>
    <definedName name="_42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818"}</definedName>
    <definedName name="_42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818"}</definedName>
    <definedName name="_42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817"}</definedName>
    <definedName name="_42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817"}</definedName>
    <definedName name="_42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816"}</definedName>
    <definedName name="_42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816"}</definedName>
    <definedName name="_42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815"}</definedName>
    <definedName name="_42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815"}</definedName>
    <definedName name="_4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1021"}</definedName>
    <definedName name="_4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1021"}</definedName>
    <definedName name="_42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814"}</definedName>
    <definedName name="_42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814"}</definedName>
    <definedName name="_42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813"}</definedName>
    <definedName name="_42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813"}</definedName>
    <definedName name="_42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812"}</definedName>
    <definedName name="_42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812"}</definedName>
    <definedName name="_42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811"}</definedName>
    <definedName name="_42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811"}</definedName>
    <definedName name="_42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810"}</definedName>
    <definedName name="_42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810"}</definedName>
    <definedName name="_42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809"}</definedName>
    <definedName name="_42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809"}</definedName>
    <definedName name="_42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808"}</definedName>
    <definedName name="_42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808"}</definedName>
    <definedName name="_42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807"}</definedName>
    <definedName name="_42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807"}</definedName>
    <definedName name="_42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806"}</definedName>
    <definedName name="_42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806"}</definedName>
    <definedName name="_42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805"}</definedName>
    <definedName name="_42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805"}</definedName>
    <definedName name="_4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1020"}</definedName>
    <definedName name="_4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1020"}</definedName>
    <definedName name="_42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804"}</definedName>
    <definedName name="_42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804"}</definedName>
    <definedName name="_42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803"}</definedName>
    <definedName name="_42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803"}</definedName>
    <definedName name="_42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802"}</definedName>
    <definedName name="_42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802"}</definedName>
    <definedName name="_42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801"}</definedName>
    <definedName name="_42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801"}</definedName>
    <definedName name="_42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800"}</definedName>
    <definedName name="_42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800"}</definedName>
    <definedName name="_42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799"}</definedName>
    <definedName name="_42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799"}</definedName>
    <definedName name="_42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798"}</definedName>
    <definedName name="_42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798"}</definedName>
    <definedName name="_42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797"}</definedName>
    <definedName name="_42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797"}</definedName>
    <definedName name="_42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796"}</definedName>
    <definedName name="_42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796"}</definedName>
    <definedName name="_42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795"}</definedName>
    <definedName name="_42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795"}</definedName>
    <definedName name="_4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1019"}</definedName>
    <definedName name="_4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1019"}</definedName>
    <definedName name="_42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794"}</definedName>
    <definedName name="_42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794"}</definedName>
    <definedName name="_42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793"}</definedName>
    <definedName name="_42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793"}</definedName>
    <definedName name="_42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792"}</definedName>
    <definedName name="_42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792"}</definedName>
    <definedName name="_42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791"}</definedName>
    <definedName name="_42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791"}</definedName>
    <definedName name="_42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790"}</definedName>
    <definedName name="_42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790"}</definedName>
    <definedName name="_42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789"}</definedName>
    <definedName name="_42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789"}</definedName>
    <definedName name="_42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788"}</definedName>
    <definedName name="_42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788"}</definedName>
    <definedName name="_42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787"}</definedName>
    <definedName name="_42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787"}</definedName>
    <definedName name="_42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786"}</definedName>
    <definedName name="_42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786"}</definedName>
    <definedName name="_42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785"}</definedName>
    <definedName name="_42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785"}</definedName>
    <definedName name="_4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1018"}</definedName>
    <definedName name="_4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1018"}</definedName>
    <definedName name="_42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784"}</definedName>
    <definedName name="_42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784"}</definedName>
    <definedName name="_42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783"}</definedName>
    <definedName name="_42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783"}</definedName>
    <definedName name="_42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782"}</definedName>
    <definedName name="_42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782"}</definedName>
    <definedName name="_42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781"}</definedName>
    <definedName name="_42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781"}</definedName>
    <definedName name="_42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780"}</definedName>
    <definedName name="_42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780"}</definedName>
    <definedName name="_42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779"}</definedName>
    <definedName name="_42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779"}</definedName>
    <definedName name="_42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778"}</definedName>
    <definedName name="_42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778"}</definedName>
    <definedName name="_42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777"}</definedName>
    <definedName name="_42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777"}</definedName>
    <definedName name="_42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776"}</definedName>
    <definedName name="_42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776"}</definedName>
    <definedName name="_42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775"}</definedName>
    <definedName name="_42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775"}</definedName>
    <definedName name="_4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1017"}</definedName>
    <definedName name="_4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1017"}</definedName>
    <definedName name="_42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774"}</definedName>
    <definedName name="_42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774"}</definedName>
    <definedName name="_42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773"}</definedName>
    <definedName name="_42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773"}</definedName>
    <definedName name="_42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772"}</definedName>
    <definedName name="_42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772"}</definedName>
    <definedName name="_42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771"}</definedName>
    <definedName name="_42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771"}</definedName>
    <definedName name="_42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770"}</definedName>
    <definedName name="_42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770"}</definedName>
    <definedName name="_42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769"}</definedName>
    <definedName name="_42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769"}</definedName>
    <definedName name="_42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768"}</definedName>
    <definedName name="_42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768"}</definedName>
    <definedName name="_42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767"}</definedName>
    <definedName name="_42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767"}</definedName>
    <definedName name="_42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766"}</definedName>
    <definedName name="_42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766"}</definedName>
    <definedName name="_42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504"}</definedName>
    <definedName name="_42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504"}</definedName>
    <definedName name="_43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18"}</definedName>
    <definedName name="_43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18"}</definedName>
    <definedName name="_43__FDSAUDITLINK___1" localSheetId="2" hidden="1">{"fdsup://IBCentral/FAT Viewer?action=UPDATE&amp;creator=factset&amp;DOC_NAME=fat:reuters_qtrly_source_window.fat&amp;display_string=Audit&amp;DYN_ARGS=TRUE&amp;VAR:ID1=B07DRZ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3__FDSAUDITLINK___1" hidden="1">{"fdsup://IBCentral/FAT Viewer?action=UPDATE&amp;creator=factset&amp;DOC_NAME=fat:reuters_qtrly_source_window.fat&amp;display_string=Audit&amp;DYN_ARGS=TRUE&amp;VAR:ID1=B07DRZ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3__FDSAUDITLINK___2" localSheetId="2" hidden="1">{"fdsup://IBCentral/FAT Viewer?action=UPDATE&amp;creator=factset&amp;DOC_NAME=fat:reuters_qtrly_source_window.fat&amp;display_string=Audit&amp;DYN_ARGS=TRUE&amp;VAR:ID1=B07DRZ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3__FDSAUDITLINK___2" hidden="1">{"fdsup://IBCentral/FAT Viewer?action=UPDATE&amp;creator=factset&amp;DOC_NAME=fat:reuters_qtrly_source_window.fat&amp;display_string=Audit&amp;DYN_ARGS=TRUE&amp;VAR:ID1=B07DRZ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1016"}</definedName>
    <definedName name="_4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1016"}</definedName>
    <definedName name="_43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503"}</definedName>
    <definedName name="_43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503"}</definedName>
    <definedName name="_43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502"}</definedName>
    <definedName name="_43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502"}</definedName>
    <definedName name="_43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501"}</definedName>
    <definedName name="_43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501"}</definedName>
    <definedName name="_43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500"}</definedName>
    <definedName name="_43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500"}</definedName>
    <definedName name="_43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499"}</definedName>
    <definedName name="_43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499"}</definedName>
    <definedName name="_43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498"}</definedName>
    <definedName name="_43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498"}</definedName>
    <definedName name="_43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497"}</definedName>
    <definedName name="_43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497"}</definedName>
    <definedName name="_43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496"}</definedName>
    <definedName name="_43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496"}</definedName>
    <definedName name="_43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495"}</definedName>
    <definedName name="_43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495"}</definedName>
    <definedName name="_43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494"}</definedName>
    <definedName name="_43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494"}</definedName>
    <definedName name="_4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1015"}</definedName>
    <definedName name="_4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1015"}</definedName>
    <definedName name="_43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493"}</definedName>
    <definedName name="_43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493"}</definedName>
    <definedName name="_43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492"}</definedName>
    <definedName name="_43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492"}</definedName>
    <definedName name="_43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491"}</definedName>
    <definedName name="_43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491"}</definedName>
    <definedName name="_43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490"}</definedName>
    <definedName name="_43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490"}</definedName>
    <definedName name="_43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489"}</definedName>
    <definedName name="_43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489"}</definedName>
    <definedName name="_43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488"}</definedName>
    <definedName name="_43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488"}</definedName>
    <definedName name="_43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487"}</definedName>
    <definedName name="_43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487"}</definedName>
    <definedName name="_43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486"}</definedName>
    <definedName name="_43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486"}</definedName>
    <definedName name="_43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485"}</definedName>
    <definedName name="_43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485"}</definedName>
    <definedName name="_43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484"}</definedName>
    <definedName name="_43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484"}</definedName>
    <definedName name="_4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1014"}</definedName>
    <definedName name="_4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1014"}</definedName>
    <definedName name="_43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483"}</definedName>
    <definedName name="_43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483"}</definedName>
    <definedName name="_43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482"}</definedName>
    <definedName name="_43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482"}</definedName>
    <definedName name="_43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481"}</definedName>
    <definedName name="_43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481"}</definedName>
    <definedName name="_43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480"}</definedName>
    <definedName name="_43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480"}</definedName>
    <definedName name="_43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479"}</definedName>
    <definedName name="_43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479"}</definedName>
    <definedName name="_43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478"}</definedName>
    <definedName name="_43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478"}</definedName>
    <definedName name="_43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477"}</definedName>
    <definedName name="_43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477"}</definedName>
    <definedName name="_43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476"}</definedName>
    <definedName name="_43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476"}</definedName>
    <definedName name="_43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475"}</definedName>
    <definedName name="_43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475"}</definedName>
    <definedName name="_43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474"}</definedName>
    <definedName name="_43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474"}</definedName>
    <definedName name="_4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1013"}</definedName>
    <definedName name="_4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1013"}</definedName>
    <definedName name="_43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473"}</definedName>
    <definedName name="_43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473"}</definedName>
    <definedName name="_43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472"}</definedName>
    <definedName name="_43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472"}</definedName>
    <definedName name="_43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471"}</definedName>
    <definedName name="_43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471"}</definedName>
    <definedName name="_43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470"}</definedName>
    <definedName name="_43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470"}</definedName>
    <definedName name="_43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469"}</definedName>
    <definedName name="_43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469"}</definedName>
    <definedName name="_43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468"}</definedName>
    <definedName name="_43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468"}</definedName>
    <definedName name="_43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467"}</definedName>
    <definedName name="_43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467"}</definedName>
    <definedName name="_43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466"}</definedName>
    <definedName name="_43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466"}</definedName>
    <definedName name="_43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465"}</definedName>
    <definedName name="_43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465"}</definedName>
    <definedName name="_43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464"}</definedName>
    <definedName name="_43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464"}</definedName>
    <definedName name="_4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1012"}</definedName>
    <definedName name="_4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1012"}</definedName>
    <definedName name="_43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463"}</definedName>
    <definedName name="_43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463"}</definedName>
    <definedName name="_43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462"}</definedName>
    <definedName name="_43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462"}</definedName>
    <definedName name="_43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461"}</definedName>
    <definedName name="_43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461"}</definedName>
    <definedName name="_43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460"}</definedName>
    <definedName name="_43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460"}</definedName>
    <definedName name="_43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459"}</definedName>
    <definedName name="_43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459"}</definedName>
    <definedName name="_43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458"}</definedName>
    <definedName name="_43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458"}</definedName>
    <definedName name="_43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457"}</definedName>
    <definedName name="_43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457"}</definedName>
    <definedName name="_43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456"}</definedName>
    <definedName name="_43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456"}</definedName>
    <definedName name="_43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455"}</definedName>
    <definedName name="_43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455"}</definedName>
    <definedName name="_43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454"}</definedName>
    <definedName name="_43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454"}</definedName>
    <definedName name="_4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1011"}</definedName>
    <definedName name="_4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1011"}</definedName>
    <definedName name="_43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453"}</definedName>
    <definedName name="_43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453"}</definedName>
    <definedName name="_43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452"}</definedName>
    <definedName name="_43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452"}</definedName>
    <definedName name="_43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451"}</definedName>
    <definedName name="_43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451"}</definedName>
    <definedName name="_43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450"}</definedName>
    <definedName name="_43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450"}</definedName>
    <definedName name="_43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449"}</definedName>
    <definedName name="_43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449"}</definedName>
    <definedName name="_43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448"}</definedName>
    <definedName name="_43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448"}</definedName>
    <definedName name="_43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447"}</definedName>
    <definedName name="_43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447"}</definedName>
    <definedName name="_43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446"}</definedName>
    <definedName name="_43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446"}</definedName>
    <definedName name="_43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445"}</definedName>
    <definedName name="_43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445"}</definedName>
    <definedName name="_43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444"}</definedName>
    <definedName name="_43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444"}</definedName>
    <definedName name="_4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1010"}</definedName>
    <definedName name="_4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1010"}</definedName>
    <definedName name="_43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443"}</definedName>
    <definedName name="_43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443"}</definedName>
    <definedName name="_43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442"}</definedName>
    <definedName name="_43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442"}</definedName>
    <definedName name="_43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441"}</definedName>
    <definedName name="_43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441"}</definedName>
    <definedName name="_43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440"}</definedName>
    <definedName name="_43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440"}</definedName>
    <definedName name="_43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439"}</definedName>
    <definedName name="_43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439"}</definedName>
    <definedName name="_43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438"}</definedName>
    <definedName name="_43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438"}</definedName>
    <definedName name="_43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437"}</definedName>
    <definedName name="_43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437"}</definedName>
    <definedName name="_43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436"}</definedName>
    <definedName name="_43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436"}</definedName>
    <definedName name="_43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435"}</definedName>
    <definedName name="_43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435"}</definedName>
    <definedName name="_43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434"}</definedName>
    <definedName name="_43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434"}</definedName>
    <definedName name="_4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1009"}</definedName>
    <definedName name="_4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1009"}</definedName>
    <definedName name="_43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433"}</definedName>
    <definedName name="_43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433"}</definedName>
    <definedName name="_43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432"}</definedName>
    <definedName name="_43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432"}</definedName>
    <definedName name="_43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431"}</definedName>
    <definedName name="_43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431"}</definedName>
    <definedName name="_43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430"}</definedName>
    <definedName name="_43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430"}</definedName>
    <definedName name="_43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429"}</definedName>
    <definedName name="_43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429"}</definedName>
    <definedName name="_43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428"}</definedName>
    <definedName name="_43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428"}</definedName>
    <definedName name="_43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427"}</definedName>
    <definedName name="_43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427"}</definedName>
    <definedName name="_43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426"}</definedName>
    <definedName name="_43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426"}</definedName>
    <definedName name="_43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425"}</definedName>
    <definedName name="_43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425"}</definedName>
    <definedName name="_43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424"}</definedName>
    <definedName name="_43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424"}</definedName>
    <definedName name="_4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1008"}</definedName>
    <definedName name="_4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1008"}</definedName>
    <definedName name="_43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423"}</definedName>
    <definedName name="_43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423"}</definedName>
    <definedName name="_43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422"}</definedName>
    <definedName name="_43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422"}</definedName>
    <definedName name="_43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421"}</definedName>
    <definedName name="_43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421"}</definedName>
    <definedName name="_43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420"}</definedName>
    <definedName name="_43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420"}</definedName>
    <definedName name="_43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419"}</definedName>
    <definedName name="_43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419"}</definedName>
    <definedName name="_43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418"}</definedName>
    <definedName name="_43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418"}</definedName>
    <definedName name="_43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417"}</definedName>
    <definedName name="_43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417"}</definedName>
    <definedName name="_43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416"}</definedName>
    <definedName name="_43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416"}</definedName>
    <definedName name="_43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415"}</definedName>
    <definedName name="_43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415"}</definedName>
    <definedName name="_43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414"}</definedName>
    <definedName name="_43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414"}</definedName>
    <definedName name="_4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1007"}</definedName>
    <definedName name="_4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1007"}</definedName>
    <definedName name="_43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413"}</definedName>
    <definedName name="_43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413"}</definedName>
    <definedName name="_43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412"}</definedName>
    <definedName name="_43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412"}</definedName>
    <definedName name="_43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411"}</definedName>
    <definedName name="_43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411"}</definedName>
    <definedName name="_43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410"}</definedName>
    <definedName name="_43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410"}</definedName>
    <definedName name="_43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409"}</definedName>
    <definedName name="_43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409"}</definedName>
    <definedName name="_43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408"}</definedName>
    <definedName name="_43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408"}</definedName>
    <definedName name="_43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407"}</definedName>
    <definedName name="_43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407"}</definedName>
    <definedName name="_43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406"}</definedName>
    <definedName name="_43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406"}</definedName>
    <definedName name="_43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405"}</definedName>
    <definedName name="_43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405"}</definedName>
    <definedName name="_43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404"}</definedName>
    <definedName name="_43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404"}</definedName>
    <definedName name="_44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0"}</definedName>
    <definedName name="_44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0"}</definedName>
    <definedName name="_44__FDSAUDITLINK___1" localSheetId="2" hidden="1">{"fdsup://IBCentral/FAT Viewer?action=UPDATE&amp;creator=factset&amp;DOC_NAME=fat:reuters_qtrly_source_window.fat&amp;display_string=Audit&amp;DYN_ARGS=TRUE&amp;VAR:ID1=03116210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__FDSAUDITLINK___1" hidden="1">{"fdsup://IBCentral/FAT Viewer?action=UPDATE&amp;creator=factset&amp;DOC_NAME=fat:reuters_qtrly_source_window.fat&amp;display_string=Audit&amp;DYN_ARGS=TRUE&amp;VAR:ID1=03116210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__FDSAUDITLINK___2" localSheetId="2" hidden="1">{"fdsup://IBCentral/FAT Viewer?action=UPDATE&amp;creator=factset&amp;DOC_NAME=fat:reuters_qtrly_source_window.fat&amp;display_string=Audit&amp;DYN_ARGS=TRUE&amp;VAR:ID1=03116210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__FDSAUDITLINK___2" hidden="1">{"fdsup://IBCentral/FAT Viewer?action=UPDATE&amp;creator=factset&amp;DOC_NAME=fat:reuters_qtrly_source_window.fat&amp;display_string=Audit&amp;DYN_ARGS=TRUE&amp;VAR:ID1=03116210&amp;VAR:RCODE=STLD&amp;VAR:SDATE=20100699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1006"}</definedName>
    <definedName name="_4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1006"}</definedName>
    <definedName name="_44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403"}</definedName>
    <definedName name="_44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403"}</definedName>
    <definedName name="_44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402"}</definedName>
    <definedName name="_44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402"}</definedName>
    <definedName name="_44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401"}</definedName>
    <definedName name="_44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401"}</definedName>
    <definedName name="_44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400"}</definedName>
    <definedName name="_44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400"}</definedName>
    <definedName name="_44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399"}</definedName>
    <definedName name="_44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399"}</definedName>
    <definedName name="_44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398"}</definedName>
    <definedName name="_44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398"}</definedName>
    <definedName name="_44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397"}</definedName>
    <definedName name="_44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397"}</definedName>
    <definedName name="_44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396"}</definedName>
    <definedName name="_44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396"}</definedName>
    <definedName name="_44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395"}</definedName>
    <definedName name="_44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395"}</definedName>
    <definedName name="_44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394"}</definedName>
    <definedName name="_44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394"}</definedName>
    <definedName name="_4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1005"}</definedName>
    <definedName name="_4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1005"}</definedName>
    <definedName name="_44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393"}</definedName>
    <definedName name="_44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393"}</definedName>
    <definedName name="_44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392"}</definedName>
    <definedName name="_44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392"}</definedName>
    <definedName name="_44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391"}</definedName>
    <definedName name="_44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391"}</definedName>
    <definedName name="_44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390"}</definedName>
    <definedName name="_44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390"}</definedName>
    <definedName name="_44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389"}</definedName>
    <definedName name="_44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389"}</definedName>
    <definedName name="_44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388"}</definedName>
    <definedName name="_44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388"}</definedName>
    <definedName name="_44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387"}</definedName>
    <definedName name="_44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387"}</definedName>
    <definedName name="_44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386"}</definedName>
    <definedName name="_44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386"}</definedName>
    <definedName name="_44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385"}</definedName>
    <definedName name="_44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385"}</definedName>
    <definedName name="_44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384"}</definedName>
    <definedName name="_44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384"}</definedName>
    <definedName name="_4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1004"}</definedName>
    <definedName name="_4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1004"}</definedName>
    <definedName name="_44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383"}</definedName>
    <definedName name="_44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383"}</definedName>
    <definedName name="_44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382"}</definedName>
    <definedName name="_44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382"}</definedName>
    <definedName name="_44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381"}</definedName>
    <definedName name="_44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381"}</definedName>
    <definedName name="_44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380"}</definedName>
    <definedName name="_44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380"}</definedName>
    <definedName name="_44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379"}</definedName>
    <definedName name="_44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379"}</definedName>
    <definedName name="_44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378"}</definedName>
    <definedName name="_44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378"}</definedName>
    <definedName name="_44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377"}</definedName>
    <definedName name="_44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377"}</definedName>
    <definedName name="_44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376"}</definedName>
    <definedName name="_44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376"}</definedName>
    <definedName name="_44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375"}</definedName>
    <definedName name="_44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375"}</definedName>
    <definedName name="_44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374"}</definedName>
    <definedName name="_44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374"}</definedName>
    <definedName name="_4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1003"}</definedName>
    <definedName name="_4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1003"}</definedName>
    <definedName name="_44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373"}</definedName>
    <definedName name="_44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373"}</definedName>
    <definedName name="_44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372"}</definedName>
    <definedName name="_44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372"}</definedName>
    <definedName name="_44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371"}</definedName>
    <definedName name="_44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371"}</definedName>
    <definedName name="_44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370"}</definedName>
    <definedName name="_44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370"}</definedName>
    <definedName name="_44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369"}</definedName>
    <definedName name="_44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369"}</definedName>
    <definedName name="_44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368"}</definedName>
    <definedName name="_44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368"}</definedName>
    <definedName name="_44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367"}</definedName>
    <definedName name="_44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367"}</definedName>
    <definedName name="_44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366"}</definedName>
    <definedName name="_44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366"}</definedName>
    <definedName name="_44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365"}</definedName>
    <definedName name="_44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365"}</definedName>
    <definedName name="_44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364"}</definedName>
    <definedName name="_44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364"}</definedName>
    <definedName name="_4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1002"}</definedName>
    <definedName name="_4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1002"}</definedName>
    <definedName name="_44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363"}</definedName>
    <definedName name="_44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363"}</definedName>
    <definedName name="_44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362"}</definedName>
    <definedName name="_44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362"}</definedName>
    <definedName name="_44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361"}</definedName>
    <definedName name="_44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361"}</definedName>
    <definedName name="_44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360"}</definedName>
    <definedName name="_44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360"}</definedName>
    <definedName name="_44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359"}</definedName>
    <definedName name="_44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359"}</definedName>
    <definedName name="_44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358"}</definedName>
    <definedName name="_44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358"}</definedName>
    <definedName name="_44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357"}</definedName>
    <definedName name="_44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357"}</definedName>
    <definedName name="_44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356"}</definedName>
    <definedName name="_44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356"}</definedName>
    <definedName name="_44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355"}</definedName>
    <definedName name="_44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355"}</definedName>
    <definedName name="_44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354"}</definedName>
    <definedName name="_44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354"}</definedName>
    <definedName name="_4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1001"}</definedName>
    <definedName name="_4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1001"}</definedName>
    <definedName name="_44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353"}</definedName>
    <definedName name="_44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353"}</definedName>
    <definedName name="_44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352"}</definedName>
    <definedName name="_44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352"}</definedName>
    <definedName name="_44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351"}</definedName>
    <definedName name="_44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351"}</definedName>
    <definedName name="_44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350"}</definedName>
    <definedName name="_44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350"}</definedName>
    <definedName name="_44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349"}</definedName>
    <definedName name="_44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349"}</definedName>
    <definedName name="_44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348"}</definedName>
    <definedName name="_44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348"}</definedName>
    <definedName name="_44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347"}</definedName>
    <definedName name="_44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347"}</definedName>
    <definedName name="_44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346"}</definedName>
    <definedName name="_44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346"}</definedName>
    <definedName name="_44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345"}</definedName>
    <definedName name="_44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345"}</definedName>
    <definedName name="_44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344"}</definedName>
    <definedName name="_44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344"}</definedName>
    <definedName name="_4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1000"}</definedName>
    <definedName name="_4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1000"}</definedName>
    <definedName name="_44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343"}</definedName>
    <definedName name="_44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343"}</definedName>
    <definedName name="_44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342"}</definedName>
    <definedName name="_44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342"}</definedName>
    <definedName name="_44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341"}</definedName>
    <definedName name="_44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341"}</definedName>
    <definedName name="_44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340"}</definedName>
    <definedName name="_44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340"}</definedName>
    <definedName name="_44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339"}</definedName>
    <definedName name="_44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339"}</definedName>
    <definedName name="_44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338"}</definedName>
    <definedName name="_44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338"}</definedName>
    <definedName name="_44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337"}</definedName>
    <definedName name="_44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337"}</definedName>
    <definedName name="_44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336"}</definedName>
    <definedName name="_44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336"}</definedName>
    <definedName name="_44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335"}</definedName>
    <definedName name="_44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335"}</definedName>
    <definedName name="_44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334"}</definedName>
    <definedName name="_44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334"}</definedName>
    <definedName name="_4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999"}</definedName>
    <definedName name="_4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999"}</definedName>
    <definedName name="_44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333"}</definedName>
    <definedName name="_44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333"}</definedName>
    <definedName name="_44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332"}</definedName>
    <definedName name="_44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332"}</definedName>
    <definedName name="_44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331"}</definedName>
    <definedName name="_44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331"}</definedName>
    <definedName name="_44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330"}</definedName>
    <definedName name="_44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330"}</definedName>
    <definedName name="_44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329"}</definedName>
    <definedName name="_44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329"}</definedName>
    <definedName name="_44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328"}</definedName>
    <definedName name="_44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328"}</definedName>
    <definedName name="_44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327"}</definedName>
    <definedName name="_44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327"}</definedName>
    <definedName name="_44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326"}</definedName>
    <definedName name="_44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326"}</definedName>
    <definedName name="_44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325"}</definedName>
    <definedName name="_44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325"}</definedName>
    <definedName name="_44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324"}</definedName>
    <definedName name="_44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324"}</definedName>
    <definedName name="_4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998"}</definedName>
    <definedName name="_4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998"}</definedName>
    <definedName name="_44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323"}</definedName>
    <definedName name="_44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323"}</definedName>
    <definedName name="_44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322"}</definedName>
    <definedName name="_44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322"}</definedName>
    <definedName name="_44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321"}</definedName>
    <definedName name="_44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321"}</definedName>
    <definedName name="_44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320"}</definedName>
    <definedName name="_44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320"}</definedName>
    <definedName name="_44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319"}</definedName>
    <definedName name="_44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319"}</definedName>
    <definedName name="_44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318"}</definedName>
    <definedName name="_44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318"}</definedName>
    <definedName name="_44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317"}</definedName>
    <definedName name="_44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317"}</definedName>
    <definedName name="_44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316"}</definedName>
    <definedName name="_44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316"}</definedName>
    <definedName name="_44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315"}</definedName>
    <definedName name="_44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315"}</definedName>
    <definedName name="_44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314"}</definedName>
    <definedName name="_44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314"}</definedName>
    <definedName name="_4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997"}</definedName>
    <definedName name="_4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997"}</definedName>
    <definedName name="_44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313"}</definedName>
    <definedName name="_44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313"}</definedName>
    <definedName name="_44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312"}</definedName>
    <definedName name="_44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312"}</definedName>
    <definedName name="_44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311"}</definedName>
    <definedName name="_44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311"}</definedName>
    <definedName name="_44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310"}</definedName>
    <definedName name="_44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310"}</definedName>
    <definedName name="_44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309"}</definedName>
    <definedName name="_44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309"}</definedName>
    <definedName name="_44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308"}</definedName>
    <definedName name="_44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308"}</definedName>
    <definedName name="_44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307"}</definedName>
    <definedName name="_44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307"}</definedName>
    <definedName name="_44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306"}</definedName>
    <definedName name="_44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306"}</definedName>
    <definedName name="_44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305"}</definedName>
    <definedName name="_44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305"}</definedName>
    <definedName name="_44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304"}</definedName>
    <definedName name="_44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304"}</definedName>
    <definedName name="_45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0"}</definedName>
    <definedName name="_45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0"}</definedName>
    <definedName name="_45__FDSAUDITLINK___1" localSheetId="2" hidden="1">{"fdsup://IBCentral/FAT Viewer?action=UPDATE&amp;creator=factset&amp;DOC_NAME=fat:reuters_qtrly_source_window.fat&amp;display_string=Audit&amp;DYN_ARGS=TRUE&amp;VAR:ID1=B1YD5Q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5__FDSAUDITLINK___1" hidden="1">{"fdsup://IBCentral/FAT Viewer?action=UPDATE&amp;creator=factset&amp;DOC_NAME=fat:reuters_qtrly_source_window.fat&amp;display_string=Audit&amp;DYN_ARGS=TRUE&amp;VAR:ID1=B1YD5Q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5__FDSAUDITLINK___2" localSheetId="2" hidden="1">{"fdsup://IBCentral/FAT Viewer?action=UPDATE&amp;creator=factset&amp;DOC_NAME=fat:reuters_qtrly_source_window.fat&amp;display_string=Audit&amp;DYN_ARGS=TRUE&amp;VAR:ID1=B1YD5Q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5__FDSAUDITLINK___2" hidden="1">{"fdsup://IBCentral/FAT Viewer?action=UPDATE&amp;creator=factset&amp;DOC_NAME=fat:reuters_qtrly_source_window.fat&amp;display_string=Audit&amp;DYN_ARGS=TRUE&amp;VAR:ID1=B1YD5Q&amp;VAR:RCODE=STLD&amp;VAR:SDATE=20100699&amp;VAR:FREQ=Quarterly&amp;VAR:RELITEM=RP&amp;VAR:CURRENCY=&amp;VAR:CURRSOURCE=EXSH","ARE&amp;VAR:NATFREQ=QUARTERLY&amp;VAR:RFIELD=FINALIZED&amp;VAR:DB_TYPE=&amp;VAR:UNITS=M&amp;window=popup&amp;width=450&amp;height=300&amp;START_MAXIMIZED=FALSE"}</definedName>
    <definedName name="_4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996"}</definedName>
    <definedName name="_4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996"}</definedName>
    <definedName name="_45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303"}</definedName>
    <definedName name="_45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303"}</definedName>
    <definedName name="_45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302"}</definedName>
    <definedName name="_45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302"}</definedName>
    <definedName name="_45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301"}</definedName>
    <definedName name="_45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301"}</definedName>
    <definedName name="_45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300"}</definedName>
    <definedName name="_45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300"}</definedName>
    <definedName name="_45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299"}</definedName>
    <definedName name="_45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299"}</definedName>
    <definedName name="_45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298"}</definedName>
    <definedName name="_45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298"}</definedName>
    <definedName name="_45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297"}</definedName>
    <definedName name="_45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297"}</definedName>
    <definedName name="_45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296"}</definedName>
    <definedName name="_45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296"}</definedName>
    <definedName name="_45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295"}</definedName>
    <definedName name="_45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295"}</definedName>
    <definedName name="_45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294"}</definedName>
    <definedName name="_45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294"}</definedName>
    <definedName name="_4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995"}</definedName>
    <definedName name="_4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995"}</definedName>
    <definedName name="_45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293"}</definedName>
    <definedName name="_45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293"}</definedName>
    <definedName name="_45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292"}</definedName>
    <definedName name="_45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292"}</definedName>
    <definedName name="_45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291"}</definedName>
    <definedName name="_45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291"}</definedName>
    <definedName name="_45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290"}</definedName>
    <definedName name="_45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290"}</definedName>
    <definedName name="_45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289"}</definedName>
    <definedName name="_45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289"}</definedName>
    <definedName name="_45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288"}</definedName>
    <definedName name="_45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288"}</definedName>
    <definedName name="_45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287"}</definedName>
    <definedName name="_45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287"}</definedName>
    <definedName name="_45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286"}</definedName>
    <definedName name="_45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286"}</definedName>
    <definedName name="_45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285"}</definedName>
    <definedName name="_45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285"}</definedName>
    <definedName name="_45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284"}</definedName>
    <definedName name="_45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284"}</definedName>
    <definedName name="_4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994"}</definedName>
    <definedName name="_4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994"}</definedName>
    <definedName name="_45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283"}</definedName>
    <definedName name="_45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283"}</definedName>
    <definedName name="_45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282"}</definedName>
    <definedName name="_45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282"}</definedName>
    <definedName name="_45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281"}</definedName>
    <definedName name="_45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281"}</definedName>
    <definedName name="_45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280"}</definedName>
    <definedName name="_45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280"}</definedName>
    <definedName name="_45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279"}</definedName>
    <definedName name="_45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279"}</definedName>
    <definedName name="_45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278"}</definedName>
    <definedName name="_45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278"}</definedName>
    <definedName name="_45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277"}</definedName>
    <definedName name="_45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277"}</definedName>
    <definedName name="_45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276"}</definedName>
    <definedName name="_45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276"}</definedName>
    <definedName name="_45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275"}</definedName>
    <definedName name="_45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275"}</definedName>
    <definedName name="_45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274"}</definedName>
    <definedName name="_45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274"}</definedName>
    <definedName name="_4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993"}</definedName>
    <definedName name="_4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993"}</definedName>
    <definedName name="_45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273"}</definedName>
    <definedName name="_45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273"}</definedName>
    <definedName name="_45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272"}</definedName>
    <definedName name="_45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272"}</definedName>
    <definedName name="_45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271"}</definedName>
    <definedName name="_45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271"}</definedName>
    <definedName name="_45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270"}</definedName>
    <definedName name="_45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270"}</definedName>
    <definedName name="_45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269"}</definedName>
    <definedName name="_45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269"}</definedName>
    <definedName name="_45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268"}</definedName>
    <definedName name="_45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268"}</definedName>
    <definedName name="_45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267"}</definedName>
    <definedName name="_45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267"}</definedName>
    <definedName name="_45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266"}</definedName>
    <definedName name="_45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266"}</definedName>
    <definedName name="_45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265"}</definedName>
    <definedName name="_45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265"}</definedName>
    <definedName name="_45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264"}</definedName>
    <definedName name="_45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264"}</definedName>
    <definedName name="_4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992"}</definedName>
    <definedName name="_4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992"}</definedName>
    <definedName name="_45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263"}</definedName>
    <definedName name="_45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263"}</definedName>
    <definedName name="_45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262"}</definedName>
    <definedName name="_45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262"}</definedName>
    <definedName name="_45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261"}</definedName>
    <definedName name="_45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261"}</definedName>
    <definedName name="_45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260"}</definedName>
    <definedName name="_45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260"}</definedName>
    <definedName name="_45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259"}</definedName>
    <definedName name="_45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259"}</definedName>
    <definedName name="_45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258"}</definedName>
    <definedName name="_45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258"}</definedName>
    <definedName name="_45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257"}</definedName>
    <definedName name="_45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257"}</definedName>
    <definedName name="_45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256"}</definedName>
    <definedName name="_45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256"}</definedName>
    <definedName name="_45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255"}</definedName>
    <definedName name="_45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255"}</definedName>
    <definedName name="_45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254"}</definedName>
    <definedName name="_45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254"}</definedName>
    <definedName name="_4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991"}</definedName>
    <definedName name="_4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991"}</definedName>
    <definedName name="_45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253"}</definedName>
    <definedName name="_45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253"}</definedName>
    <definedName name="_45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252"}</definedName>
    <definedName name="_45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252"}</definedName>
    <definedName name="_45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251"}</definedName>
    <definedName name="_45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251"}</definedName>
    <definedName name="_45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250"}</definedName>
    <definedName name="_45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250"}</definedName>
    <definedName name="_45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249"}</definedName>
    <definedName name="_45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249"}</definedName>
    <definedName name="_45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248"}</definedName>
    <definedName name="_45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248"}</definedName>
    <definedName name="_45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247"}</definedName>
    <definedName name="_45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247"}</definedName>
    <definedName name="_45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246"}</definedName>
    <definedName name="_45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246"}</definedName>
    <definedName name="_45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245"}</definedName>
    <definedName name="_45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245"}</definedName>
    <definedName name="_45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244"}</definedName>
    <definedName name="_45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244"}</definedName>
    <definedName name="_4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990"}</definedName>
    <definedName name="_4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990"}</definedName>
    <definedName name="_45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243"}</definedName>
    <definedName name="_45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243"}</definedName>
    <definedName name="_45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242"}</definedName>
    <definedName name="_45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242"}</definedName>
    <definedName name="_45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241"}</definedName>
    <definedName name="_45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241"}</definedName>
    <definedName name="_45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240"}</definedName>
    <definedName name="_45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240"}</definedName>
    <definedName name="_45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239"}</definedName>
    <definedName name="_45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239"}</definedName>
    <definedName name="_45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238"}</definedName>
    <definedName name="_45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238"}</definedName>
    <definedName name="_45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237"}</definedName>
    <definedName name="_45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237"}</definedName>
    <definedName name="_45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236"}</definedName>
    <definedName name="_45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236"}</definedName>
    <definedName name="_45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235"}</definedName>
    <definedName name="_45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235"}</definedName>
    <definedName name="_45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234"}</definedName>
    <definedName name="_45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234"}</definedName>
    <definedName name="_4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989"}</definedName>
    <definedName name="_4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989"}</definedName>
    <definedName name="_45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233"}</definedName>
    <definedName name="_45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233"}</definedName>
    <definedName name="_45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232"}</definedName>
    <definedName name="_45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232"}</definedName>
    <definedName name="_45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231"}</definedName>
    <definedName name="_45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231"}</definedName>
    <definedName name="_45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230"}</definedName>
    <definedName name="_45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230"}</definedName>
    <definedName name="_45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229"}</definedName>
    <definedName name="_45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229"}</definedName>
    <definedName name="_45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228"}</definedName>
    <definedName name="_45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228"}</definedName>
    <definedName name="_45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227"}</definedName>
    <definedName name="_45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227"}</definedName>
    <definedName name="_45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226"}</definedName>
    <definedName name="_45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226"}</definedName>
    <definedName name="_45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225"}</definedName>
    <definedName name="_45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225"}</definedName>
    <definedName name="_45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224"}</definedName>
    <definedName name="_45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224"}</definedName>
    <definedName name="_4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988"}</definedName>
    <definedName name="_4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988"}</definedName>
    <definedName name="_45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223"}</definedName>
    <definedName name="_45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223"}</definedName>
    <definedName name="_45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222"}</definedName>
    <definedName name="_45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222"}</definedName>
    <definedName name="_45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221"}</definedName>
    <definedName name="_45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221"}</definedName>
    <definedName name="_45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220"}</definedName>
    <definedName name="_45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220"}</definedName>
    <definedName name="_45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219"}</definedName>
    <definedName name="_45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219"}</definedName>
    <definedName name="_45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218"}</definedName>
    <definedName name="_45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218"}</definedName>
    <definedName name="_45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217"}</definedName>
    <definedName name="_45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217"}</definedName>
    <definedName name="_45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216"}</definedName>
    <definedName name="_45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216"}</definedName>
    <definedName name="_45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215"}</definedName>
    <definedName name="_45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215"}</definedName>
    <definedName name="_45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214"}</definedName>
    <definedName name="_45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214"}</definedName>
    <definedName name="_4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987"}</definedName>
    <definedName name="_4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987"}</definedName>
    <definedName name="_45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213"}</definedName>
    <definedName name="_45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213"}</definedName>
    <definedName name="_45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212"}</definedName>
    <definedName name="_45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212"}</definedName>
    <definedName name="_45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211"}</definedName>
    <definedName name="_45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211"}</definedName>
    <definedName name="_45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210"}</definedName>
    <definedName name="_45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210"}</definedName>
    <definedName name="_45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209"}</definedName>
    <definedName name="_45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209"}</definedName>
    <definedName name="_45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208"}</definedName>
    <definedName name="_45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208"}</definedName>
    <definedName name="_45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207"}</definedName>
    <definedName name="_45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207"}</definedName>
    <definedName name="_45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206"}</definedName>
    <definedName name="_45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206"}</definedName>
    <definedName name="_45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205"}</definedName>
    <definedName name="_45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205"}</definedName>
    <definedName name="_45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204"}</definedName>
    <definedName name="_45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204"}</definedName>
    <definedName name="_46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0"}</definedName>
    <definedName name="_46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0"}</definedName>
    <definedName name="_46__FDSAUDITLINK___1" localSheetId="2" hidden="1">{"fdsup://IBCentral/FAT Viewer?action=UPDATE&amp;creator=factset&amp;DOC_NAME=fat:reuters_semi_source_window.fat&amp;display_string=Audit&amp;DYN_ARGS=TRUE&amp;VAR:ID1=AGN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__FDSAUDITLINK___1" hidden="1">{"fdsup://IBCentral/FAT Viewer?action=UPDATE&amp;creator=factset&amp;DOC_NAME=fat:reuters_semi_source_window.fat&amp;display_string=Audit&amp;DYN_ARGS=TRUE&amp;VAR:ID1=AGN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__FDSAUDITLINK___2" localSheetId="2" hidden="1">{"fdsup://IBCentral/FAT Viewer?action=UPDATE&amp;creator=factset&amp;DOC_NAME=fat:reuters_semi_source_window.fat&amp;display_string=Audit&amp;DYN_ARGS=TRUE&amp;VAR:ID1=AGN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__FDSAUDITLINK___2" hidden="1">{"fdsup://IBCentral/FAT Viewer?action=UPDATE&amp;creator=factset&amp;DOC_NAME=fat:reuters_semi_source_window.fat&amp;display_string=Audit&amp;DYN_ARGS=TRUE&amp;VAR:ID1=AGN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986"}</definedName>
    <definedName name="_4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986"}</definedName>
    <definedName name="_46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203"}</definedName>
    <definedName name="_46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203"}</definedName>
    <definedName name="_46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202"}</definedName>
    <definedName name="_46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202"}</definedName>
    <definedName name="_46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201"}</definedName>
    <definedName name="_46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201"}</definedName>
    <definedName name="_46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200"}</definedName>
    <definedName name="_46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200"}</definedName>
    <definedName name="_46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199"}</definedName>
    <definedName name="_46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199"}</definedName>
    <definedName name="_46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198"}</definedName>
    <definedName name="_46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198"}</definedName>
    <definedName name="_46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197"}</definedName>
    <definedName name="_46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197"}</definedName>
    <definedName name="_46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196"}</definedName>
    <definedName name="_46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196"}</definedName>
    <definedName name="_46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195"}</definedName>
    <definedName name="_46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195"}</definedName>
    <definedName name="_46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194"}</definedName>
    <definedName name="_46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194"}</definedName>
    <definedName name="_4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985"}</definedName>
    <definedName name="_4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985"}</definedName>
    <definedName name="_46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193"}</definedName>
    <definedName name="_46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193"}</definedName>
    <definedName name="_46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192"}</definedName>
    <definedName name="_46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192"}</definedName>
    <definedName name="_46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191"}</definedName>
    <definedName name="_46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191"}</definedName>
    <definedName name="_46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190"}</definedName>
    <definedName name="_46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190"}</definedName>
    <definedName name="_46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189"}</definedName>
    <definedName name="_46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189"}</definedName>
    <definedName name="_46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188"}</definedName>
    <definedName name="_46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188"}</definedName>
    <definedName name="_46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187"}</definedName>
    <definedName name="_46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187"}</definedName>
    <definedName name="_46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186"}</definedName>
    <definedName name="_46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186"}</definedName>
    <definedName name="_46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185"}</definedName>
    <definedName name="_46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185"}</definedName>
    <definedName name="_46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184"}</definedName>
    <definedName name="_46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184"}</definedName>
    <definedName name="_4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984"}</definedName>
    <definedName name="_4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984"}</definedName>
    <definedName name="_46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183"}</definedName>
    <definedName name="_46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183"}</definedName>
    <definedName name="_46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182"}</definedName>
    <definedName name="_46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182"}</definedName>
    <definedName name="_46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181"}</definedName>
    <definedName name="_46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181"}</definedName>
    <definedName name="_46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180"}</definedName>
    <definedName name="_46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180"}</definedName>
    <definedName name="_46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179"}</definedName>
    <definedName name="_46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179"}</definedName>
    <definedName name="_46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178"}</definedName>
    <definedName name="_46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178"}</definedName>
    <definedName name="_46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177"}</definedName>
    <definedName name="_46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177"}</definedName>
    <definedName name="_46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176"}</definedName>
    <definedName name="_46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176"}</definedName>
    <definedName name="_46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175"}</definedName>
    <definedName name="_46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175"}</definedName>
    <definedName name="_46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174"}</definedName>
    <definedName name="_46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174"}</definedName>
    <definedName name="_4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983"}</definedName>
    <definedName name="_4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983"}</definedName>
    <definedName name="_46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173"}</definedName>
    <definedName name="_46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173"}</definedName>
    <definedName name="_46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172"}</definedName>
    <definedName name="_46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172"}</definedName>
    <definedName name="_46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171"}</definedName>
    <definedName name="_46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171"}</definedName>
    <definedName name="_46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170"}</definedName>
    <definedName name="_46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170"}</definedName>
    <definedName name="_46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169"}</definedName>
    <definedName name="_46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169"}</definedName>
    <definedName name="_46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168"}</definedName>
    <definedName name="_46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168"}</definedName>
    <definedName name="_46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167"}</definedName>
    <definedName name="_46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167"}</definedName>
    <definedName name="_46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166"}</definedName>
    <definedName name="_46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166"}</definedName>
    <definedName name="_46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165"}</definedName>
    <definedName name="_46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165"}</definedName>
    <definedName name="_46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164"}</definedName>
    <definedName name="_46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164"}</definedName>
    <definedName name="_4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982"}</definedName>
    <definedName name="_4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982"}</definedName>
    <definedName name="_46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163"}</definedName>
    <definedName name="_46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163"}</definedName>
    <definedName name="_46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162"}</definedName>
    <definedName name="_46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162"}</definedName>
    <definedName name="_46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161"}</definedName>
    <definedName name="_46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161"}</definedName>
    <definedName name="_46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160"}</definedName>
    <definedName name="_46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160"}</definedName>
    <definedName name="_46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159"}</definedName>
    <definedName name="_46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159"}</definedName>
    <definedName name="_46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158"}</definedName>
    <definedName name="_46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158"}</definedName>
    <definedName name="_46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157"}</definedName>
    <definedName name="_46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157"}</definedName>
    <definedName name="_46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156"}</definedName>
    <definedName name="_46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156"}</definedName>
    <definedName name="_46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155"}</definedName>
    <definedName name="_46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155"}</definedName>
    <definedName name="_46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154"}</definedName>
    <definedName name="_46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154"}</definedName>
    <definedName name="_4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981"}</definedName>
    <definedName name="_4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981"}</definedName>
    <definedName name="_46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153"}</definedName>
    <definedName name="_46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153"}</definedName>
    <definedName name="_46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152"}</definedName>
    <definedName name="_46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152"}</definedName>
    <definedName name="_46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151"}</definedName>
    <definedName name="_46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151"}</definedName>
    <definedName name="_46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150"}</definedName>
    <definedName name="_46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150"}</definedName>
    <definedName name="_46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149"}</definedName>
    <definedName name="_46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149"}</definedName>
    <definedName name="_46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148"}</definedName>
    <definedName name="_46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148"}</definedName>
    <definedName name="_46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147"}</definedName>
    <definedName name="_46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147"}</definedName>
    <definedName name="_46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146"}</definedName>
    <definedName name="_46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146"}</definedName>
    <definedName name="_46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145"}</definedName>
    <definedName name="_46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145"}</definedName>
    <definedName name="_46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144"}</definedName>
    <definedName name="_46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144"}</definedName>
    <definedName name="_4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980"}</definedName>
    <definedName name="_4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980"}</definedName>
    <definedName name="_46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143"}</definedName>
    <definedName name="_46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143"}</definedName>
    <definedName name="_46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142"}</definedName>
    <definedName name="_46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142"}</definedName>
    <definedName name="_46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141"}</definedName>
    <definedName name="_46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141"}</definedName>
    <definedName name="_46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140"}</definedName>
    <definedName name="_46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140"}</definedName>
    <definedName name="_46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139"}</definedName>
    <definedName name="_46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139"}</definedName>
    <definedName name="_46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138"}</definedName>
    <definedName name="_46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138"}</definedName>
    <definedName name="_46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137"}</definedName>
    <definedName name="_46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137"}</definedName>
    <definedName name="_46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136"}</definedName>
    <definedName name="_46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136"}</definedName>
    <definedName name="_46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135"}</definedName>
    <definedName name="_46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135"}</definedName>
    <definedName name="_46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134"}</definedName>
    <definedName name="_46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134"}</definedName>
    <definedName name="_4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979"}</definedName>
    <definedName name="_4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979"}</definedName>
    <definedName name="_46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133"}</definedName>
    <definedName name="_46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133"}</definedName>
    <definedName name="_46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132"}</definedName>
    <definedName name="_46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132"}</definedName>
    <definedName name="_46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131"}</definedName>
    <definedName name="_46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131"}</definedName>
    <definedName name="_46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130"}</definedName>
    <definedName name="_46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130"}</definedName>
    <definedName name="_46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129"}</definedName>
    <definedName name="_46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129"}</definedName>
    <definedName name="_46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"}</definedName>
    <definedName name="_46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128"}</definedName>
    <definedName name="_46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"}</definedName>
    <definedName name="_46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127"}</definedName>
    <definedName name="_46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"}</definedName>
    <definedName name="_46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126"}</definedName>
    <definedName name="_46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"}</definedName>
    <definedName name="_46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125"}</definedName>
    <definedName name="_46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"}</definedName>
    <definedName name="_46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124"}</definedName>
    <definedName name="_4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978"}</definedName>
    <definedName name="_4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978"}</definedName>
    <definedName name="_46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"}</definedName>
    <definedName name="_46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123"}</definedName>
    <definedName name="_46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"}</definedName>
    <definedName name="_46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122"}</definedName>
    <definedName name="_46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"}</definedName>
    <definedName name="_46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121"}</definedName>
    <definedName name="_46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"}</definedName>
    <definedName name="_46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120"}</definedName>
    <definedName name="_46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"}</definedName>
    <definedName name="_46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119"}</definedName>
    <definedName name="_46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"}</definedName>
    <definedName name="_46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118"}</definedName>
    <definedName name="_46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"}</definedName>
    <definedName name="_46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117"}</definedName>
    <definedName name="_46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"}</definedName>
    <definedName name="_46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116"}</definedName>
    <definedName name="_46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"}</definedName>
    <definedName name="_46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115"}</definedName>
    <definedName name="_46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"}</definedName>
    <definedName name="_46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114"}</definedName>
    <definedName name="_4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977"}</definedName>
    <definedName name="_4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977"}</definedName>
    <definedName name="_46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"}</definedName>
    <definedName name="_46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113"}</definedName>
    <definedName name="_46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"}</definedName>
    <definedName name="_46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112"}</definedName>
    <definedName name="_46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"}</definedName>
    <definedName name="_46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111"}</definedName>
    <definedName name="_46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"}</definedName>
    <definedName name="_46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110"}</definedName>
    <definedName name="_46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"}</definedName>
    <definedName name="_46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109"}</definedName>
    <definedName name="_46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"}</definedName>
    <definedName name="_46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108"}</definedName>
    <definedName name="_46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"}</definedName>
    <definedName name="_46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107"}</definedName>
    <definedName name="_46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"}</definedName>
    <definedName name="_46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106"}</definedName>
    <definedName name="_46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"}</definedName>
    <definedName name="_46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105"}</definedName>
    <definedName name="_46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"}</definedName>
    <definedName name="_46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104"}</definedName>
    <definedName name="_47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40"}</definedName>
    <definedName name="_47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40"}</definedName>
    <definedName name="_47__FDSAUDITLINK___1" localSheetId="2" hidden="1">{"fdsup://IBCentral/FAT Viewer?action=UPDATE&amp;creator=factset&amp;DOC_NAME=fat:reuters_semi_source_window.fat&amp;display_string=Audit&amp;DYN_ARGS=TRUE&amp;VAR:ID1=AMG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__FDSAUDITLINK___1" hidden="1">{"fdsup://IBCentral/FAT Viewer?action=UPDATE&amp;creator=factset&amp;DOC_NAME=fat:reuters_semi_source_window.fat&amp;display_string=Audit&amp;DYN_ARGS=TRUE&amp;VAR:ID1=AMG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__FDSAUDITLINK___2" localSheetId="2" hidden="1">{"fdsup://IBCentral/FAT Viewer?action=UPDATE&amp;creator=factset&amp;DOC_NAME=fat:reuters_semi_source_window.fat&amp;display_string=Audit&amp;DYN_ARGS=TRUE&amp;VAR:ID1=AMG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__FDSAUDITLINK___2" hidden="1">{"fdsup://IBCentral/FAT Viewer?action=UPDATE&amp;creator=factset&amp;DOC_NAME=fat:reuters_semi_source_window.fat&amp;display_string=Audit&amp;DYN_ARGS=TRUE&amp;VAR:ID1=AMGN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976"}</definedName>
    <definedName name="_4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976"}</definedName>
    <definedName name="_47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"}</definedName>
    <definedName name="_47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103"}</definedName>
    <definedName name="_47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"}</definedName>
    <definedName name="_47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102"}</definedName>
    <definedName name="_47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"}</definedName>
    <definedName name="_47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101"}</definedName>
    <definedName name="_470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"}</definedName>
    <definedName name="_470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100"}</definedName>
    <definedName name="_470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"}</definedName>
    <definedName name="_470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99"}</definedName>
    <definedName name="_470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"}</definedName>
    <definedName name="_470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98"}</definedName>
    <definedName name="_470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"}</definedName>
    <definedName name="_470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97"}</definedName>
    <definedName name="_470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"}</definedName>
    <definedName name="_470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96"}</definedName>
    <definedName name="_470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"}</definedName>
    <definedName name="_470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95"}</definedName>
    <definedName name="_470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"}</definedName>
    <definedName name="_470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94"}</definedName>
    <definedName name="_4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975"}</definedName>
    <definedName name="_4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975"}</definedName>
    <definedName name="_471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"}</definedName>
    <definedName name="_471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93"}</definedName>
    <definedName name="_471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"}</definedName>
    <definedName name="_471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92"}</definedName>
    <definedName name="_471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"}</definedName>
    <definedName name="_471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91"}</definedName>
    <definedName name="_471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"}</definedName>
    <definedName name="_471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90"}</definedName>
    <definedName name="_471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"}</definedName>
    <definedName name="_471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89"}</definedName>
    <definedName name="_471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"}</definedName>
    <definedName name="_471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88"}</definedName>
    <definedName name="_471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"}</definedName>
    <definedName name="_471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87"}</definedName>
    <definedName name="_471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"}</definedName>
    <definedName name="_471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86"}</definedName>
    <definedName name="_471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"}</definedName>
    <definedName name="_471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85"}</definedName>
    <definedName name="_471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"}</definedName>
    <definedName name="_471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84"}</definedName>
    <definedName name="_4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974"}</definedName>
    <definedName name="_4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974"}</definedName>
    <definedName name="_472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"}</definedName>
    <definedName name="_472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83"}</definedName>
    <definedName name="_472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"}</definedName>
    <definedName name="_472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82"}</definedName>
    <definedName name="_472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"}</definedName>
    <definedName name="_472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81"}</definedName>
    <definedName name="_472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"}</definedName>
    <definedName name="_472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80"}</definedName>
    <definedName name="_472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"}</definedName>
    <definedName name="_472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79"}</definedName>
    <definedName name="_472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"}</definedName>
    <definedName name="_472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78"}</definedName>
    <definedName name="_472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"}</definedName>
    <definedName name="_472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77"}</definedName>
    <definedName name="_472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"}</definedName>
    <definedName name="_472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76"}</definedName>
    <definedName name="_472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75"}</definedName>
    <definedName name="_472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75"}</definedName>
    <definedName name="_472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74"}</definedName>
    <definedName name="_472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74"}</definedName>
    <definedName name="_4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973"}</definedName>
    <definedName name="_4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973"}</definedName>
    <definedName name="_473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73"}</definedName>
    <definedName name="_473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73"}</definedName>
    <definedName name="_473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72"}</definedName>
    <definedName name="_473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72"}</definedName>
    <definedName name="_473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71"}</definedName>
    <definedName name="_473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71"}</definedName>
    <definedName name="_473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70"}</definedName>
    <definedName name="_473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70"}</definedName>
    <definedName name="_473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69"}</definedName>
    <definedName name="_473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69"}</definedName>
    <definedName name="_473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68"}</definedName>
    <definedName name="_473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68"}</definedName>
    <definedName name="_473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67"}</definedName>
    <definedName name="_473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67"}</definedName>
    <definedName name="_473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66"}</definedName>
    <definedName name="_473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66"}</definedName>
    <definedName name="_473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65"}</definedName>
    <definedName name="_473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65"}</definedName>
    <definedName name="_473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64"}</definedName>
    <definedName name="_473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64"}</definedName>
    <definedName name="_4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972"}</definedName>
    <definedName name="_4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972"}</definedName>
    <definedName name="_474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63"}</definedName>
    <definedName name="_474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63"}</definedName>
    <definedName name="_474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62"}</definedName>
    <definedName name="_474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62"}</definedName>
    <definedName name="_474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61"}</definedName>
    <definedName name="_474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61"}</definedName>
    <definedName name="_474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60"}</definedName>
    <definedName name="_474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60"}</definedName>
    <definedName name="_474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59"}</definedName>
    <definedName name="_474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59"}</definedName>
    <definedName name="_474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58"}</definedName>
    <definedName name="_474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58"}</definedName>
    <definedName name="_474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57"}</definedName>
    <definedName name="_474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57"}</definedName>
    <definedName name="_474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56"}</definedName>
    <definedName name="_474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56"}</definedName>
    <definedName name="_474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55"}</definedName>
    <definedName name="_474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55"}</definedName>
    <definedName name="_474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54"}</definedName>
    <definedName name="_474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54"}</definedName>
    <definedName name="_4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971"}</definedName>
    <definedName name="_4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971"}</definedName>
    <definedName name="_475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53"}</definedName>
    <definedName name="_475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53"}</definedName>
    <definedName name="_475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52"}</definedName>
    <definedName name="_475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52"}</definedName>
    <definedName name="_475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51"}</definedName>
    <definedName name="_475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51"}</definedName>
    <definedName name="_475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"}</definedName>
    <definedName name="_475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50"}</definedName>
    <definedName name="_475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"}</definedName>
    <definedName name="_475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49"}</definedName>
    <definedName name="_475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"}</definedName>
    <definedName name="_475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48"}</definedName>
    <definedName name="_475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"}</definedName>
    <definedName name="_475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47"}</definedName>
    <definedName name="_475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"}</definedName>
    <definedName name="_475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46"}</definedName>
    <definedName name="_475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"}</definedName>
    <definedName name="_475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45"}</definedName>
    <definedName name="_475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"}</definedName>
    <definedName name="_475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44"}</definedName>
    <definedName name="_4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970"}</definedName>
    <definedName name="_4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970"}</definedName>
    <definedName name="_476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"}</definedName>
    <definedName name="_476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43"}</definedName>
    <definedName name="_476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"}</definedName>
    <definedName name="_476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42"}</definedName>
    <definedName name="_476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"}</definedName>
    <definedName name="_476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41"}</definedName>
    <definedName name="_476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"}</definedName>
    <definedName name="_476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40"}</definedName>
    <definedName name="_476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"}</definedName>
    <definedName name="_476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39"}</definedName>
    <definedName name="_476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"}</definedName>
    <definedName name="_476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38"}</definedName>
    <definedName name="_476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"}</definedName>
    <definedName name="_476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37"}</definedName>
    <definedName name="_476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"}</definedName>
    <definedName name="_476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36"}</definedName>
    <definedName name="_476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"}</definedName>
    <definedName name="_476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35"}</definedName>
    <definedName name="_476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"}</definedName>
    <definedName name="_476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34"}</definedName>
    <definedName name="_4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969"}</definedName>
    <definedName name="_4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969"}</definedName>
    <definedName name="_477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"}</definedName>
    <definedName name="_477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33"}</definedName>
    <definedName name="_477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"}</definedName>
    <definedName name="_477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32"}</definedName>
    <definedName name="_477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"}</definedName>
    <definedName name="_477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31"}</definedName>
    <definedName name="_477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"}</definedName>
    <definedName name="_477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30"}</definedName>
    <definedName name="_477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"}</definedName>
    <definedName name="_477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29"}</definedName>
    <definedName name="_477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"}</definedName>
    <definedName name="_477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28"}</definedName>
    <definedName name="_477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"}</definedName>
    <definedName name="_477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27"}</definedName>
    <definedName name="_477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"}</definedName>
    <definedName name="_477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26"}</definedName>
    <definedName name="_477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"}</definedName>
    <definedName name="_477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25"}</definedName>
    <definedName name="_477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"}</definedName>
    <definedName name="_477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24"}</definedName>
    <definedName name="_4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968"}</definedName>
    <definedName name="_4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968"}</definedName>
    <definedName name="_478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"}</definedName>
    <definedName name="_478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23"}</definedName>
    <definedName name="_478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"}</definedName>
    <definedName name="_478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22"}</definedName>
    <definedName name="_478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"}</definedName>
    <definedName name="_478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21"}</definedName>
    <definedName name="_478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"}</definedName>
    <definedName name="_478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20"}</definedName>
    <definedName name="_478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"}</definedName>
    <definedName name="_478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19"}</definedName>
    <definedName name="_478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"}</definedName>
    <definedName name="_478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18"}</definedName>
    <definedName name="_478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"}</definedName>
    <definedName name="_478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17"}</definedName>
    <definedName name="_478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"}</definedName>
    <definedName name="_478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16"}</definedName>
    <definedName name="_478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"}</definedName>
    <definedName name="_478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15"}</definedName>
    <definedName name="_478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"}</definedName>
    <definedName name="_478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14"}</definedName>
    <definedName name="_4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967"}</definedName>
    <definedName name="_4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967"}</definedName>
    <definedName name="_479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"}</definedName>
    <definedName name="_479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13"}</definedName>
    <definedName name="_479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"}</definedName>
    <definedName name="_479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12"}</definedName>
    <definedName name="_479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"}</definedName>
    <definedName name="_479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11"}</definedName>
    <definedName name="_4793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"}</definedName>
    <definedName name="_4793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10"}</definedName>
    <definedName name="_4794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"}</definedName>
    <definedName name="_4794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9"}</definedName>
    <definedName name="_4795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"}</definedName>
    <definedName name="_4795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8"}</definedName>
    <definedName name="_4796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"}</definedName>
    <definedName name="_4796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7"}</definedName>
    <definedName name="_4797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"}</definedName>
    <definedName name="_4797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6"}</definedName>
    <definedName name="_4798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"}</definedName>
    <definedName name="_4798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5"}</definedName>
    <definedName name="_4799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"}</definedName>
    <definedName name="_4799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4"}</definedName>
    <definedName name="_48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0"}</definedName>
    <definedName name="_48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0"}</definedName>
    <definedName name="_4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966"}</definedName>
    <definedName name="_4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966"}</definedName>
    <definedName name="_4800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"}</definedName>
    <definedName name="_4800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3"}</definedName>
    <definedName name="_4801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"}</definedName>
    <definedName name="_4801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2"}</definedName>
    <definedName name="_4802__FDSAUDITLINK__" localSheetId="2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"}</definedName>
    <definedName name="_4802__FDSAUDITLINK__" hidden="1">{"fdsup://directions/FAT Viewer?action=UPDATE&amp;creator=factset&amp;DYN_ARGS=TRUE&amp;DOC_NAME=FAT:FQL_AUDITING_CLIENT_TEMPLATE.FAT&amp;display_string=Audit&amp;VAR:KEY=WBQHKTUPID&amp;VAR:QUERY=RkZfU0FMRVMoTFRNLC01QVksNDA5MzIsRCk=&amp;WINDOW=FIRST_POPUP&amp;HEIGHT=450&amp;WIDTH=450&amp;START_MA","XIMIZED=FALSE&amp;VAR:CALENDAR=FIVEDAY&amp;VAR:SYMBOL=738048&amp;VAR:INDEX=1"}</definedName>
    <definedName name="_48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1278"}</definedName>
    <definedName name="_48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1278"}</definedName>
    <definedName name="_480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0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965"}</definedName>
    <definedName name="_4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965"}</definedName>
    <definedName name="_481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1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964"}</definedName>
    <definedName name="_4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964"}</definedName>
    <definedName name="_482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2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963"}</definedName>
    <definedName name="_4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963"}</definedName>
    <definedName name="_483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3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962"}</definedName>
    <definedName name="_4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962"}</definedName>
    <definedName name="_484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49__FDSAUDITLINK__" localSheetId="2" hidden="1">{"fdsup://directions/FAT Viewer?action=UPDATE&amp;creator=factset&amp;DYN_ARGS=TRUE&amp;DOC_NAME=FAT:FQL_AUDITING_CLIENT_TEMPLATE.FAT&amp;display_string=Audit&amp;VAR:KEY=YPKFGJSTGH&amp;VAR:QUERY=RkZfU0FMRVMoTFRNLDM5MTc3KQ==&amp;WINDOW=FIRST_POPUP&amp;HEIGHT=450&amp;WIDTH=450&amp;START_MAXIMIZED=","FALSE&amp;VAR:CALENDAR=FIVEDAY&amp;VAR:SYMBOL=738048&amp;VAR:INDEX=0"}</definedName>
    <definedName name="_4849__FDSAUDITLINK__" hidden="1">{"fdsup://directions/FAT Viewer?action=UPDATE&amp;creator=factset&amp;DYN_ARGS=TRUE&amp;DOC_NAME=FAT:FQL_AUDITING_CLIENT_TEMPLATE.FAT&amp;display_string=Audit&amp;VAR:KEY=YPKFGJSTGH&amp;VAR:QUERY=RkZfU0FMRVMoTFRNLDM5MTc3KQ==&amp;WINDOW=FIRST_POPUP&amp;HEIGHT=450&amp;WIDTH=450&amp;START_MAXIMIZED=","FALSE&amp;VAR:CALENDAR=FIVEDAY&amp;VAR:SYMBOL=738048&amp;VAR:INDEX=0"}</definedName>
    <definedName name="_4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961"}</definedName>
    <definedName name="_4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961"}</definedName>
    <definedName name="_4850__FDSAUDITLINK__" localSheetId="2" hidden="1">{"fdsup://directions/FAT Viewer?action=UPDATE&amp;creator=factset&amp;DYN_ARGS=TRUE&amp;DOC_NAME=FAT:FQL_AUDITING_CLIENT_TEMPLATE.FAT&amp;display_string=Audit&amp;VAR:KEY=UFSVIDWDSD&amp;VAR:QUERY=RkZfU0FMRVMoTFRNLDM5MTc2KQ==&amp;WINDOW=FIRST_POPUP&amp;HEIGHT=450&amp;WIDTH=450&amp;START_MAXIMIZED=","FALSE&amp;VAR:CALENDAR=FIVEDAY&amp;VAR:SYMBOL=738048&amp;VAR:INDEX=0"}</definedName>
    <definedName name="_4850__FDSAUDITLINK__" hidden="1">{"fdsup://directions/FAT Viewer?action=UPDATE&amp;creator=factset&amp;DYN_ARGS=TRUE&amp;DOC_NAME=FAT:FQL_AUDITING_CLIENT_TEMPLATE.FAT&amp;display_string=Audit&amp;VAR:KEY=UFSVIDWDSD&amp;VAR:QUERY=RkZfU0FMRVMoTFRNLDM5MTc2KQ==&amp;WINDOW=FIRST_POPUP&amp;HEIGHT=450&amp;WIDTH=450&amp;START_MAXIMIZED=","FALSE&amp;VAR:CALENDAR=FIVEDAY&amp;VAR:SYMBOL=738048&amp;VAR:INDEX=0"}</definedName>
    <definedName name="_4851__FDSAUDITLINK__" localSheetId="2" hidden="1">{"fdsup://directions/FAT Viewer?action=UPDATE&amp;creator=factset&amp;DYN_ARGS=TRUE&amp;DOC_NAME=FAT:FQL_AUDITING_CLIENT_TEMPLATE.FAT&amp;display_string=Audit&amp;VAR:KEY=AVCZAJMRAN&amp;VAR:QUERY=RkZfU0FMRVMoTFRNLDM5MTc1KQ==&amp;WINDOW=FIRST_POPUP&amp;HEIGHT=450&amp;WIDTH=450&amp;START_MAXIMIZED=","FALSE&amp;VAR:CALENDAR=FIVEDAY&amp;VAR:SYMBOL=738048&amp;VAR:INDEX=0"}</definedName>
    <definedName name="_4851__FDSAUDITLINK__" hidden="1">{"fdsup://directions/FAT Viewer?action=UPDATE&amp;creator=factset&amp;DYN_ARGS=TRUE&amp;DOC_NAME=FAT:FQL_AUDITING_CLIENT_TEMPLATE.FAT&amp;display_string=Audit&amp;VAR:KEY=AVCZAJMRAN&amp;VAR:QUERY=RkZfU0FMRVMoTFRNLDM5MTc1KQ==&amp;WINDOW=FIRST_POPUP&amp;HEIGHT=450&amp;WIDTH=450&amp;START_MAXIMIZED=","FALSE&amp;VAR:CALENDAR=FIVEDAY&amp;VAR:SYMBOL=738048&amp;VAR:INDEX=0"}</definedName>
    <definedName name="_4852__FDSAUDITLINK__" localSheetId="2" hidden="1">{"fdsup://directions/FAT Viewer?action=UPDATE&amp;creator=factset&amp;DYN_ARGS=TRUE&amp;DOC_NAME=FAT:FQL_AUDITING_CLIENT_TEMPLATE.FAT&amp;display_string=Audit&amp;VAR:KEY=QJWTWFEFIN&amp;VAR:QUERY=RkZfU0FMRVMoTFRNLDM5MTc0KQ==&amp;WINDOW=FIRST_POPUP&amp;HEIGHT=450&amp;WIDTH=450&amp;START_MAXIMIZED=","FALSE&amp;VAR:CALENDAR=FIVEDAY&amp;VAR:SYMBOL=738048&amp;VAR:INDEX=0"}</definedName>
    <definedName name="_4852__FDSAUDITLINK__" hidden="1">{"fdsup://directions/FAT Viewer?action=UPDATE&amp;creator=factset&amp;DYN_ARGS=TRUE&amp;DOC_NAME=FAT:FQL_AUDITING_CLIENT_TEMPLATE.FAT&amp;display_string=Audit&amp;VAR:KEY=QJWTWFEFIN&amp;VAR:QUERY=RkZfU0FMRVMoTFRNLDM5MTc0KQ==&amp;WINDOW=FIRST_POPUP&amp;HEIGHT=450&amp;WIDTH=450&amp;START_MAXIMIZED=","FALSE&amp;VAR:CALENDAR=FIVEDAY&amp;VAR:SYMBOL=738048&amp;VAR:INDEX=0"}</definedName>
    <definedName name="_4853__FDSAUDITLINK__" localSheetId="2" hidden="1">{"fdsup://directions/FAT Viewer?action=UPDATE&amp;creator=factset&amp;DYN_ARGS=TRUE&amp;DOC_NAME=FAT:FQL_AUDITING_CLIENT_TEMPLATE.FAT&amp;display_string=Audit&amp;VAR:KEY=ATCPWHKHGR&amp;VAR:QUERY=RkZfU0FMRVMoTFRNLDM5MTcxKQ==&amp;WINDOW=FIRST_POPUP&amp;HEIGHT=450&amp;WIDTH=450&amp;START_MAXIMIZED=","FALSE&amp;VAR:CALENDAR=FIVEDAY&amp;VAR:SYMBOL=738048&amp;VAR:INDEX=0"}</definedName>
    <definedName name="_4853__FDSAUDITLINK__" hidden="1">{"fdsup://directions/FAT Viewer?action=UPDATE&amp;creator=factset&amp;DYN_ARGS=TRUE&amp;DOC_NAME=FAT:FQL_AUDITING_CLIENT_TEMPLATE.FAT&amp;display_string=Audit&amp;VAR:KEY=ATCPWHKHGR&amp;VAR:QUERY=RkZfU0FMRVMoTFRNLDM5MTcxKQ==&amp;WINDOW=FIRST_POPUP&amp;HEIGHT=450&amp;WIDTH=450&amp;START_MAXIMIZED=","FALSE&amp;VAR:CALENDAR=FIVEDAY&amp;VAR:SYMBOL=738048&amp;VAR:INDEX=0"}</definedName>
    <definedName name="_485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5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960"}</definedName>
    <definedName name="_4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960"}</definedName>
    <definedName name="_486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6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959"}</definedName>
    <definedName name="_4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959"}</definedName>
    <definedName name="_487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7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958"}</definedName>
    <definedName name="_4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958"}</definedName>
    <definedName name="_488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8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957"}</definedName>
    <definedName name="_4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957"}</definedName>
    <definedName name="_4890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0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1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1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2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2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3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3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4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4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5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5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6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6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7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7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8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8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9__FDSAUDITLINK__" localSheetId="2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899__FDSAUDITLINK__" hidden="1">{"fdsup://Directions/FactSet Auditing Viewer?action=AUDIT_VALUE&amp;DB=129&amp;ID1=738048&amp;VALUEID=01001&amp;SDATE=2006&amp;PERIODTYPE=ANN_STD&amp;SCFT=3&amp;window=popup_no_bar&amp;width=385&amp;height=120&amp;START_MAXIMIZED=FALSE&amp;creator=factset&amp;display_string=Audit"}</definedName>
    <definedName name="_49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15"}</definedName>
    <definedName name="_49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15"}</definedName>
    <definedName name="_4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956"}</definedName>
    <definedName name="_4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956"}</definedName>
    <definedName name="_49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1279"}</definedName>
    <definedName name="_49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1279"}</definedName>
    <definedName name="_4901__FDSAUDITLINK__" localSheetId="2" hidden="1">{"fdsup://directions/FAT Viewer?action=UPDATE&amp;creator=factset&amp;DYN_ARGS=TRUE&amp;DOC_NAME=FAT:FQL_AUDITING_CLIENT_TEMPLATE.FAT&amp;display_string=Audit&amp;VAR:KEY=PKVOFGPEXM&amp;VAR:QUERY=RkZfRUJJVERBX09QRVIoQU5OLC0xQVkp&amp;WINDOW=FIRST_POPUP&amp;HEIGHT=450&amp;WIDTH=450&amp;START_MAXIMI","ZED=FALSE&amp;VAR:CALENDAR=FIVEDAY&amp;VAR:SYMBOL=738048&amp;VAR:INDEX=0"}</definedName>
    <definedName name="_4901__FDSAUDITLINK__" hidden="1">{"fdsup://directions/FAT Viewer?action=UPDATE&amp;creator=factset&amp;DYN_ARGS=TRUE&amp;DOC_NAME=FAT:FQL_AUDITING_CLIENT_TEMPLATE.FAT&amp;display_string=Audit&amp;VAR:KEY=PKVOFGPEXM&amp;VAR:QUERY=RkZfRUJJVERBX09QRVIoQU5OLC0xQVkp&amp;WINDOW=FIRST_POPUP&amp;HEIGHT=450&amp;WIDTH=450&amp;START_MAXIMI","ZED=FALSE&amp;VAR:CALENDAR=FIVEDAY&amp;VAR:SYMBOL=738048&amp;VAR:INDEX=0"}</definedName>
    <definedName name="_4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955"}</definedName>
    <definedName name="_4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955"}</definedName>
    <definedName name="_4912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31"}</definedName>
    <definedName name="_4912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31"}</definedName>
    <definedName name="_4913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32"}</definedName>
    <definedName name="_4913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32"}</definedName>
    <definedName name="_4914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0"}</definedName>
    <definedName name="_4914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0"}</definedName>
    <definedName name="_4915__FDSAUDITLINK__" localSheetId="2" hidden="1">{"fdsup://directions/FAT Viewer?action=UPDATE&amp;creator=factset&amp;DYN_ARGS=TRUE&amp;DOC_NAME=FAT:FQL_AUDITING_CLIENT_TEMPLATE.FAT&amp;display_string=Audit&amp;VAR:KEY=BCNQPGZWHG&amp;VAR:QUERY=RkZfRUJJVF9PUEVSKEFOTiwwKQ==&amp;WINDOW=FIRST_POPUP&amp;HEIGHT=450&amp;WIDTH=450&amp;START_MAXIMIZED=","FALSE&amp;VAR:CALENDAR=FIVEDAY&amp;VAR:SYMBOL=449123&amp;VAR:INDEX=0"}</definedName>
    <definedName name="_4915__FDSAUDITLINK__" hidden="1">{"fdsup://directions/FAT Viewer?action=UPDATE&amp;creator=factset&amp;DYN_ARGS=TRUE&amp;DOC_NAME=FAT:FQL_AUDITING_CLIENT_TEMPLATE.FAT&amp;display_string=Audit&amp;VAR:KEY=BCNQPGZWHG&amp;VAR:QUERY=RkZfRUJJVF9PUEVSKEFOTiwwKQ==&amp;WINDOW=FIRST_POPUP&amp;HEIGHT=450&amp;WIDTH=450&amp;START_MAXIMIZED=","FALSE&amp;VAR:CALENDAR=FIVEDAY&amp;VAR:SYMBOL=449123&amp;VAR:INDEX=0"}</definedName>
    <definedName name="_491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40"}</definedName>
    <definedName name="_491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40"}</definedName>
    <definedName name="_4917__FDSAUDITLINK__" localSheetId="2" hidden="1">{"fdsup://directions/FAT Viewer?action=UPDATE&amp;creator=factset&amp;DYN_ARGS=TRUE&amp;DOC_NAME=FAT:FQL_AUDITING_CLIENT_TEMPLATE.FAT&amp;display_string=Audit&amp;VAR:KEY=LIHQZUJEFW&amp;VAR:QUERY=RkZfTkVUX0lOQyhBTk4sMCk=&amp;WINDOW=FIRST_POPUP&amp;HEIGHT=450&amp;WIDTH=450&amp;START_MAXIMIZED=FALS","E&amp;VAR:CALENDAR=FIVEDAY&amp;VAR:SYMBOL=450270&amp;VAR:INDEX=0"}</definedName>
    <definedName name="_4917__FDSAUDITLINK__" hidden="1">{"fdsup://directions/FAT Viewer?action=UPDATE&amp;creator=factset&amp;DYN_ARGS=TRUE&amp;DOC_NAME=FAT:FQL_AUDITING_CLIENT_TEMPLATE.FAT&amp;display_string=Audit&amp;VAR:KEY=LIHQZUJEFW&amp;VAR:QUERY=RkZfTkVUX0lOQyhBTk4sMCk=&amp;WINDOW=FIRST_POPUP&amp;HEIGHT=450&amp;WIDTH=450&amp;START_MAXIMIZED=FALS","E&amp;VAR:CALENDAR=FIVEDAY&amp;VAR:SYMBOL=450270&amp;VAR:INDEX=0"}</definedName>
    <definedName name="_4918__FDSAUDITLINK__" localSheetId="2" hidden="1">{"fdsup://directions/FAT Viewer?action=UPDATE&amp;creator=factset&amp;DYN_ARGS=TRUE&amp;DOC_NAME=FAT:FQL_AUDITING_CLIENT_TEMPLATE.FAT&amp;display_string=Audit&amp;VAR:KEY=XKHARMLKZI&amp;VAR:QUERY=RkZfRUJJVF9PUEVSKEFOTiwtMUFZKQ==&amp;WINDOW=FIRST_POPUP&amp;HEIGHT=450&amp;WIDTH=450&amp;START_MAXIMI","ZED=FALSE&amp;VAR:CALENDAR=FIVEDAY&amp;VAR:SYMBOL=449123&amp;VAR:INDEX=0"}</definedName>
    <definedName name="_4918__FDSAUDITLINK__" hidden="1">{"fdsup://directions/FAT Viewer?action=UPDATE&amp;creator=factset&amp;DYN_ARGS=TRUE&amp;DOC_NAME=FAT:FQL_AUDITING_CLIENT_TEMPLATE.FAT&amp;display_string=Audit&amp;VAR:KEY=XKHARMLKZI&amp;VAR:QUERY=RkZfRUJJVF9PUEVSKEFOTiwtMUFZKQ==&amp;WINDOW=FIRST_POPUP&amp;HEIGHT=450&amp;WIDTH=450&amp;START_MAXIMI","ZED=FALSE&amp;VAR:CALENDAR=FIVEDAY&amp;VAR:SYMBOL=449123&amp;VAR:INDEX=0"}</definedName>
    <definedName name="_4919__FDSAUDITLINK__" localSheetId="2" hidden="1">{"fdsup://Directions/FactSet Auditing Viewer?action=AUDIT_VALUE&amp;DB=129&amp;ID1=450270&amp;VALUEID=01250&amp;SDATE=2011&amp;PERIODTYPE=ANN_STD&amp;SCFT=3&amp;window=popup_no_bar&amp;width=385&amp;height=120&amp;START_MAXIMIZED=FALSE&amp;creator=factset&amp;display_string=Audit"}</definedName>
    <definedName name="_4919__FDSAUDITLINK__" hidden="1">{"fdsup://Directions/FactSet Auditing Viewer?action=AUDIT_VALUE&amp;DB=129&amp;ID1=450270&amp;VALUEID=01250&amp;SDATE=2011&amp;PERIODTYPE=ANN_STD&amp;SCFT=3&amp;window=popup_no_bar&amp;width=385&amp;height=120&amp;START_MAXIMIZED=FALSE&amp;creator=factset&amp;display_string=Audit"}</definedName>
    <definedName name="_4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954"}</definedName>
    <definedName name="_4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954"}</definedName>
    <definedName name="_4920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37"}</definedName>
    <definedName name="_4920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37"}</definedName>
    <definedName name="_4921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35"}</definedName>
    <definedName name="_4921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35"}</definedName>
    <definedName name="_4922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36"}</definedName>
    <definedName name="_4922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36"}</definedName>
    <definedName name="_4923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38"}</definedName>
    <definedName name="_4923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38"}</definedName>
    <definedName name="_4924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39"}</definedName>
    <definedName name="_4924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39"}</definedName>
    <definedName name="_4925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40"}</definedName>
    <definedName name="_4925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40"}</definedName>
    <definedName name="_4926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41"}</definedName>
    <definedName name="_4926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41"}</definedName>
    <definedName name="_4929__FDSAUDITLINK__" localSheetId="2" hidden="1">{"fdsup://directions/FAT Viewer?action=UPDATE&amp;creator=factset&amp;DYN_ARGS=TRUE&amp;DOC_NAME=FAT:FQL_AUDITING_CLIENT_TEMPLATE.FAT&amp;display_string=Audit&amp;VAR:KEY=BIVMNGPEHM&amp;VAR:QUERY=RkZfRUJJVERBX09QRVIoQU5OLC0xQVkp&amp;WINDOW=FIRST_POPUP&amp;HEIGHT=450&amp;WIDTH=450&amp;START_MAXIMI","ZED=FALSE&amp;VAR:CALENDAR=FIVEDAY&amp;VAR:SYMBOL=450270&amp;VAR:INDEX=0"}</definedName>
    <definedName name="_4929__FDSAUDITLINK__" hidden="1">{"fdsup://directions/FAT Viewer?action=UPDATE&amp;creator=factset&amp;DYN_ARGS=TRUE&amp;DOC_NAME=FAT:FQL_AUDITING_CLIENT_TEMPLATE.FAT&amp;display_string=Audit&amp;VAR:KEY=BIVMNGPEHM&amp;VAR:QUERY=RkZfRUJJVERBX09QRVIoQU5OLC0xQVkp&amp;WINDOW=FIRST_POPUP&amp;HEIGHT=450&amp;WIDTH=450&amp;START_MAXIMI","ZED=FALSE&amp;VAR:CALENDAR=FIVEDAY&amp;VAR:SYMBOL=450270&amp;VAR:INDEX=0"}</definedName>
    <definedName name="_4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953"}</definedName>
    <definedName name="_4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953"}</definedName>
    <definedName name="_4930__FDSAUDITLINK__" localSheetId="2" hidden="1">{"fdsup://directions/FAT Viewer?action=UPDATE&amp;creator=factset&amp;DYN_ARGS=TRUE&amp;DOC_NAME=FAT:FQL_AUDITING_CLIENT_TEMPLATE.FAT&amp;display_string=Audit&amp;VAR:KEY=PARQXUXGFQ&amp;VAR:QUERY=RkZfRUJJVERBX09QRVIoQU5OLDAp&amp;WINDOW=FIRST_POPUP&amp;HEIGHT=450&amp;WIDTH=450&amp;START_MAXIMIZED=","FALSE&amp;VAR:CALENDAR=FIVEDAY&amp;VAR:SYMBOL=450270&amp;VAR:INDEX=0"}</definedName>
    <definedName name="_4930__FDSAUDITLINK__" hidden="1">{"fdsup://directions/FAT Viewer?action=UPDATE&amp;creator=factset&amp;DYN_ARGS=TRUE&amp;DOC_NAME=FAT:FQL_AUDITING_CLIENT_TEMPLATE.FAT&amp;display_string=Audit&amp;VAR:KEY=PARQXUXGFQ&amp;VAR:QUERY=RkZfRUJJVERBX09QRVIoQU5OLDAp&amp;WINDOW=FIRST_POPUP&amp;HEIGHT=450&amp;WIDTH=450&amp;START_MAXIMIZED=","FALSE&amp;VAR:CALENDAR=FIVEDAY&amp;VAR:SYMBOL=450270&amp;VAR:INDEX=0"}</definedName>
    <definedName name="_4932__FDSAUDITLINK__" localSheetId="2" hidden="1">{"fdsup://directions/FAT Viewer?action=UPDATE&amp;creator=factset&amp;DYN_ARGS=TRUE&amp;DOC_NAME=FAT:FQL_AUDITING_CLIENT_TEMPLATE.FAT&amp;display_string=Audit&amp;VAR:KEY=TMNEHCFILA&amp;VAR:QUERY=RkZfRUJJVERBX09QRVIoQU5OLC0xQVkp&amp;WINDOW=FIRST_POPUP&amp;HEIGHT=450&amp;WIDTH=450&amp;START_MAXIMI","ZED=FALSE&amp;VAR:CALENDAR=FIVEDAY&amp;VAR:SYMBOL=569937&amp;VAR:INDEX=0"}</definedName>
    <definedName name="_4932__FDSAUDITLINK__" hidden="1">{"fdsup://directions/FAT Viewer?action=UPDATE&amp;creator=factset&amp;DYN_ARGS=TRUE&amp;DOC_NAME=FAT:FQL_AUDITING_CLIENT_TEMPLATE.FAT&amp;display_string=Audit&amp;VAR:KEY=TMNEHCFILA&amp;VAR:QUERY=RkZfRUJJVERBX09QRVIoQU5OLC0xQVkp&amp;WINDOW=FIRST_POPUP&amp;HEIGHT=450&amp;WIDTH=450&amp;START_MAXIMI","ZED=FALSE&amp;VAR:CALENDAR=FIVEDAY&amp;VAR:SYMBOL=569937&amp;VAR:INDEX=0"}</definedName>
    <definedName name="_4933__FDSAUDITLINK__" localSheetId="2" hidden="1">{"fdsup://directions/FAT Viewer?action=UPDATE&amp;creator=factset&amp;DYN_ARGS=TRUE&amp;DOC_NAME=FAT:FQL_AUDITING_CLIENT_TEMPLATE.FAT&amp;display_string=Audit&amp;VAR:KEY=LCRSDAPSXK&amp;VAR:QUERY=RkZfTkVUX0lOQyhBTk4sLTFBWSk=&amp;WINDOW=FIRST_POPUP&amp;HEIGHT=450&amp;WIDTH=450&amp;START_MAXIMIZED=","FALSE&amp;VAR:CALENDAR=FIVEDAY&amp;VAR:SYMBOL=60315810&amp;VAR:INDEX=0"}</definedName>
    <definedName name="_4933__FDSAUDITLINK__" hidden="1">{"fdsup://directions/FAT Viewer?action=UPDATE&amp;creator=factset&amp;DYN_ARGS=TRUE&amp;DOC_NAME=FAT:FQL_AUDITING_CLIENT_TEMPLATE.FAT&amp;display_string=Audit&amp;VAR:KEY=LCRSDAPSXK&amp;VAR:QUERY=RkZfTkVUX0lOQyhBTk4sLTFBWSk=&amp;WINDOW=FIRST_POPUP&amp;HEIGHT=450&amp;WIDTH=450&amp;START_MAXIMIZED=","FALSE&amp;VAR:CALENDAR=FIVEDAY&amp;VAR:SYMBOL=60315810&amp;VAR:INDEX=0"}</definedName>
    <definedName name="_493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50"}</definedName>
    <definedName name="_493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50"}</definedName>
    <definedName name="_4935__FDSAUDITLINK__" localSheetId="2" hidden="1">{"fdsup://directions/FAT Viewer?action=UPDATE&amp;creator=factset&amp;DYN_ARGS=TRUE&amp;DOC_NAME=FAT:FQL_AUDITING_CLIENT_TEMPLATE.FAT&amp;display_string=Audit&amp;VAR:KEY=PCRGJOXSDU&amp;VAR:QUERY=RkZfRUJJVERBX09QRVIoQU5OLC0xQVkp&amp;WINDOW=FIRST_POPUP&amp;HEIGHT=450&amp;WIDTH=450&amp;START_MAXIMI","ZED=FALSE&amp;VAR:CALENDAR=FIVEDAY&amp;VAR:SYMBOL=60315810&amp;VAR:INDEX=0"}</definedName>
    <definedName name="_4935__FDSAUDITLINK__" hidden="1">{"fdsup://directions/FAT Viewer?action=UPDATE&amp;creator=factset&amp;DYN_ARGS=TRUE&amp;DOC_NAME=FAT:FQL_AUDITING_CLIENT_TEMPLATE.FAT&amp;display_string=Audit&amp;VAR:KEY=PCRGJOXSDU&amp;VAR:QUERY=RkZfRUJJVERBX09QRVIoQU5OLC0xQVkp&amp;WINDOW=FIRST_POPUP&amp;HEIGHT=450&amp;WIDTH=450&amp;START_MAXIMI","ZED=FALSE&amp;VAR:CALENDAR=FIVEDAY&amp;VAR:SYMBOL=60315810&amp;VAR:INDEX=0"}</definedName>
    <definedName name="_4936__FDSAUDITLINK__" localSheetId="2" hidden="1">{"fdsup://directions/FAT Viewer?action=UPDATE&amp;creator=factset&amp;DYN_ARGS=TRUE&amp;DOC_NAME=FAT:FQL_AUDITING_CLIENT_TEMPLATE.FAT&amp;display_string=Audit&amp;VAR:KEY=LCVWFIZGLE&amp;VAR:QUERY=RkZfRUJJVF9PUEVSKEFOTiwwKQ==&amp;WINDOW=FIRST_POPUP&amp;HEIGHT=450&amp;WIDTH=450&amp;START_MAXIMIZED=","FALSE&amp;VAR:CALENDAR=FIVEDAY&amp;VAR:SYMBOL=60315810&amp;VAR:INDEX=0"}</definedName>
    <definedName name="_4936__FDSAUDITLINK__" hidden="1">{"fdsup://directions/FAT Viewer?action=UPDATE&amp;creator=factset&amp;DYN_ARGS=TRUE&amp;DOC_NAME=FAT:FQL_AUDITING_CLIENT_TEMPLATE.FAT&amp;display_string=Audit&amp;VAR:KEY=LCVWFIZGLE&amp;VAR:QUERY=RkZfRUJJVF9PUEVSKEFOTiwwKQ==&amp;WINDOW=FIRST_POPUP&amp;HEIGHT=450&amp;WIDTH=450&amp;START_MAXIMIZED=","FALSE&amp;VAR:CALENDAR=FIVEDAY&amp;VAR:SYMBOL=60315810&amp;VAR:INDEX=0"}</definedName>
    <definedName name="_4937__FDSAUDITLINK__" localSheetId="2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4937__FDSAUDITLINK__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4938__FDSAUDITLINK__" localSheetId="2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4938__FDSAUDITLINK__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4939__FDSAUDITLINK__" localSheetId="2" hidden="1">{"fdsup://directions/FAT Viewer?action=UPDATE&amp;creator=factset&amp;DYN_ARGS=TRUE&amp;DOC_NAME=FAT:FQL_AUDITING_CLIENT_TEMPLATE.FAT&amp;display_string=Audit&amp;VAR:KEY=NYNKLQHAHC&amp;VAR:QUERY=RkZfRUJJVF9PUEVSKEFOTiwtMUFZKQ==&amp;WINDOW=FIRST_POPUP&amp;HEIGHT=450&amp;WIDTH=450&amp;START_MAXIMI","ZED=FALSE&amp;VAR:CALENDAR=FIVEDAY&amp;VAR:SYMBOL=418224&amp;VAR:INDEX=0"}</definedName>
    <definedName name="_4939__FDSAUDITLINK__" hidden="1">{"fdsup://directions/FAT Viewer?action=UPDATE&amp;creator=factset&amp;DYN_ARGS=TRUE&amp;DOC_NAME=FAT:FQL_AUDITING_CLIENT_TEMPLATE.FAT&amp;display_string=Audit&amp;VAR:KEY=NYNKLQHAHC&amp;VAR:QUERY=RkZfRUJJVF9PUEVSKEFOTiwtMUFZKQ==&amp;WINDOW=FIRST_POPUP&amp;HEIGHT=450&amp;WIDTH=450&amp;START_MAXIMI","ZED=FALSE&amp;VAR:CALENDAR=FIVEDAY&amp;VAR:SYMBOL=418224&amp;VAR:INDEX=0"}</definedName>
    <definedName name="_4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952"}</definedName>
    <definedName name="_4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952"}</definedName>
    <definedName name="_4940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0"}</definedName>
    <definedName name="_4940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0"}</definedName>
    <definedName name="_4941__FDSAUDITLINK__" localSheetId="2" hidden="1">{"fdsup://directions/FAT Viewer?action=UPDATE&amp;creator=factset&amp;DYN_ARGS=TRUE&amp;DOC_NAME=FAT:FQL_AUDITING_CLIENT_TEMPLATE.FAT&amp;display_string=Audit&amp;VAR:KEY=BWHCFCNCFA&amp;VAR:QUERY=RkZfTkVUX0lOQyhBTk4sLTFBWSk=&amp;WINDOW=FIRST_POPUP&amp;HEIGHT=450&amp;WIDTH=450&amp;START_MAXIMIZED=","FALSE&amp;VAR:CALENDAR=FIVEDAY&amp;VAR:SYMBOL=418224&amp;VAR:INDEX=0"}</definedName>
    <definedName name="_4941__FDSAUDITLINK__" hidden="1">{"fdsup://directions/FAT Viewer?action=UPDATE&amp;creator=factset&amp;DYN_ARGS=TRUE&amp;DOC_NAME=FAT:FQL_AUDITING_CLIENT_TEMPLATE.FAT&amp;display_string=Audit&amp;VAR:KEY=BWHCFCNCFA&amp;VAR:QUERY=RkZfTkVUX0lOQyhBTk4sLTFBWSk=&amp;WINDOW=FIRST_POPUP&amp;HEIGHT=450&amp;WIDTH=450&amp;START_MAXIMIZED=","FALSE&amp;VAR:CALENDAR=FIVEDAY&amp;VAR:SYMBOL=418224&amp;VAR:INDEX=0"}</definedName>
    <definedName name="_4942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4942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4943__FDSAUDITLINK__" localSheetId="2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4943__FDSAUDITLINK__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4944__FDSAUDITLINK__" localSheetId="2" hidden="1">{"fdsup://directions/FAT Viewer?action=UPDATE&amp;creator=factset&amp;DYN_ARGS=TRUE&amp;DOC_NAME=FAT:FQL_AUDITING_CLIENT_TEMPLATE.FAT&amp;display_string=Audit&amp;VAR:KEY=BKFCPIVGBU&amp;VAR:QUERY=RkZfTkVUX0lOQyhBTk4sMCk=&amp;WINDOW=FIRST_POPUP&amp;HEIGHT=450&amp;WIDTH=450&amp;START_MAXIMIZED=FALS","E&amp;VAR:CALENDAR=FIVEDAY&amp;VAR:SYMBOL=240645&amp;VAR:INDEX=0"}</definedName>
    <definedName name="_4944__FDSAUDITLINK__" hidden="1">{"fdsup://directions/FAT Viewer?action=UPDATE&amp;creator=factset&amp;DYN_ARGS=TRUE&amp;DOC_NAME=FAT:FQL_AUDITING_CLIENT_TEMPLATE.FAT&amp;display_string=Audit&amp;VAR:KEY=BKFCPIVGBU&amp;VAR:QUERY=RkZfTkVUX0lOQyhBTk4sMCk=&amp;WINDOW=FIRST_POPUP&amp;HEIGHT=450&amp;WIDTH=450&amp;START_MAXIMIZED=FALS","E&amp;VAR:CALENDAR=FIVEDAY&amp;VAR:SYMBOL=240645&amp;VAR:INDEX=0"}</definedName>
    <definedName name="_4945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0"}</definedName>
    <definedName name="_4945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0"}</definedName>
    <definedName name="_4946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"}</definedName>
    <definedName name="_4946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"}</definedName>
    <definedName name="_4947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"}</definedName>
    <definedName name="_4947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"}</definedName>
    <definedName name="_494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"}</definedName>
    <definedName name="_494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"}</definedName>
    <definedName name="_4949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"}</definedName>
    <definedName name="_4949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"}</definedName>
    <definedName name="_4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951"}</definedName>
    <definedName name="_4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951"}</definedName>
    <definedName name="_4950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5"}</definedName>
    <definedName name="_4950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5"}</definedName>
    <definedName name="_49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1273"}</definedName>
    <definedName name="_49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1273"}</definedName>
    <definedName name="_49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1272"}</definedName>
    <definedName name="_49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1272"}</definedName>
    <definedName name="_49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1271"}</definedName>
    <definedName name="_49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1271"}</definedName>
    <definedName name="_49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1270"}</definedName>
    <definedName name="_49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1270"}</definedName>
    <definedName name="_49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1269"}</definedName>
    <definedName name="_49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1269"}</definedName>
    <definedName name="_49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1268"}</definedName>
    <definedName name="_49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1268"}</definedName>
    <definedName name="_49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1267"}</definedName>
    <definedName name="_49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1267"}</definedName>
    <definedName name="_49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1266"}</definedName>
    <definedName name="_49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1266"}</definedName>
    <definedName name="_49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1265"}</definedName>
    <definedName name="_49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1265"}</definedName>
    <definedName name="_4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950"}</definedName>
    <definedName name="_4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950"}</definedName>
    <definedName name="_49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1264"}</definedName>
    <definedName name="_49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1264"}</definedName>
    <definedName name="_49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1263"}</definedName>
    <definedName name="_49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1263"}</definedName>
    <definedName name="_49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1262"}</definedName>
    <definedName name="_49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1262"}</definedName>
    <definedName name="_49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1261"}</definedName>
    <definedName name="_49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1261"}</definedName>
    <definedName name="_49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1260"}</definedName>
    <definedName name="_49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1260"}</definedName>
    <definedName name="_49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1259"}</definedName>
    <definedName name="_49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1259"}</definedName>
    <definedName name="_49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1258"}</definedName>
    <definedName name="_49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1258"}</definedName>
    <definedName name="_49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1257"}</definedName>
    <definedName name="_49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1257"}</definedName>
    <definedName name="_49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1256"}</definedName>
    <definedName name="_49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1256"}</definedName>
    <definedName name="_49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1255"}</definedName>
    <definedName name="_49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1255"}</definedName>
    <definedName name="_4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949"}</definedName>
    <definedName name="_4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949"}</definedName>
    <definedName name="_49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1254"}</definedName>
    <definedName name="_49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1254"}</definedName>
    <definedName name="_49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1253"}</definedName>
    <definedName name="_49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1253"}</definedName>
    <definedName name="_49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1252"}</definedName>
    <definedName name="_49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1252"}</definedName>
    <definedName name="_49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1251"}</definedName>
    <definedName name="_49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1251"}</definedName>
    <definedName name="_49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1250"}</definedName>
    <definedName name="_49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1250"}</definedName>
    <definedName name="_49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1249"}</definedName>
    <definedName name="_49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1249"}</definedName>
    <definedName name="_49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1248"}</definedName>
    <definedName name="_49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1248"}</definedName>
    <definedName name="_49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1247"}</definedName>
    <definedName name="_49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1247"}</definedName>
    <definedName name="_49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1246"}</definedName>
    <definedName name="_49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1246"}</definedName>
    <definedName name="_49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1245"}</definedName>
    <definedName name="_49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1245"}</definedName>
    <definedName name="_4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948"}</definedName>
    <definedName name="_4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948"}</definedName>
    <definedName name="_49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1244"}</definedName>
    <definedName name="_49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1244"}</definedName>
    <definedName name="_49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1243"}</definedName>
    <definedName name="_49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1243"}</definedName>
    <definedName name="_49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1242"}</definedName>
    <definedName name="_49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1242"}</definedName>
    <definedName name="_49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1241"}</definedName>
    <definedName name="_49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1241"}</definedName>
    <definedName name="_49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1240"}</definedName>
    <definedName name="_49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1240"}</definedName>
    <definedName name="_49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1239"}</definedName>
    <definedName name="_49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1239"}</definedName>
    <definedName name="_49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1238"}</definedName>
    <definedName name="_49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1238"}</definedName>
    <definedName name="_49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1237"}</definedName>
    <definedName name="_49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1237"}</definedName>
    <definedName name="_49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1236"}</definedName>
    <definedName name="_49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1236"}</definedName>
    <definedName name="_49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1235"}</definedName>
    <definedName name="_49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1235"}</definedName>
    <definedName name="_4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947"}</definedName>
    <definedName name="_4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947"}</definedName>
    <definedName name="_49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1234"}</definedName>
    <definedName name="_49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1234"}</definedName>
    <definedName name="_49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1233"}</definedName>
    <definedName name="_49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1233"}</definedName>
    <definedName name="_49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1232"}</definedName>
    <definedName name="_49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1232"}</definedName>
    <definedName name="_49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1231"}</definedName>
    <definedName name="_49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1231"}</definedName>
    <definedName name="_49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1230"}</definedName>
    <definedName name="_49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1230"}</definedName>
    <definedName name="_49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1229"}</definedName>
    <definedName name="_49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1229"}</definedName>
    <definedName name="_49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1228"}</definedName>
    <definedName name="_49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1228"}</definedName>
    <definedName name="_49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1227"}</definedName>
    <definedName name="_49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1227"}</definedName>
    <definedName name="_49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1226"}</definedName>
    <definedName name="_49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1226"}</definedName>
    <definedName name="_49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1225"}</definedName>
    <definedName name="_49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1225"}</definedName>
    <definedName name="_5__123Graph_ACHART_4" hidden="1">'[23]Lease Flows'!$G$32:$AH$32</definedName>
    <definedName name="_5__123Graph_AGrafico_1C" hidden="1">#REF!</definedName>
    <definedName name="_5__123Graph_DCHART_1" hidden="1">'[21]Results from Nov 98'!$E$5:$E$9</definedName>
    <definedName name="_5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56"}</definedName>
    <definedName name="_5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56"}</definedName>
    <definedName name="_5__FDSAUDITLINK___1" localSheetId="2" hidden="1">{"fdsup://directions/FAT Viewer?action=UPDATE&amp;creator=factset&amp;DYN_ARGS=TRUE&amp;DOC_NAME=FAT:FQL_AUDITING_CLIENT_TEMPLATE.FAT&amp;display_string=Audit&amp;VAR:KEY=EJSBILCPKL&amp;VAR:QUERY=UkdGX0VOVFJQUl9WQUwoQU5OLDQwNTYyLCwsLCwsTk9BVURJVCk=&amp;WINDOW=FIRST_POPUP&amp;HEIGHT=450&amp;WI","DTH=450&amp;START_MAXIMIZED=FALSE&amp;VAR:CALENDAR=US&amp;VAR:SYMBOL=MASI&amp;VAR:INDEX=0"}</definedName>
    <definedName name="_5__FDSAUDITLINK___1" hidden="1">{"fdsup://directions/FAT Viewer?action=UPDATE&amp;creator=factset&amp;DYN_ARGS=TRUE&amp;DOC_NAME=FAT:FQL_AUDITING_CLIENT_TEMPLATE.FAT&amp;display_string=Audit&amp;VAR:KEY=EJSBILCPKL&amp;VAR:QUERY=UkdGX0VOVFJQUl9WQUwoQU5OLDQwNTYyLCwsLCwsTk9BVURJVCk=&amp;WINDOW=FIRST_POPUP&amp;HEIGHT=450&amp;WI","DTH=450&amp;START_MAXIMIZED=FALSE&amp;VAR:CALENDAR=US&amp;VAR:SYMBOL=MASI&amp;VAR:INDEX=0"}</definedName>
    <definedName name="_5__FDSAUDITLINK___2" localSheetId="2" hidden="1">{"fdsup://directions/FAT Viewer?action=UPDATE&amp;creator=factset&amp;DYN_ARGS=TRUE&amp;DOC_NAME=FAT:FQL_AUDITING_CLIENT_TEMPLATE.FAT&amp;display_string=Audit&amp;VAR:KEY=EJSBILCPKL&amp;VAR:QUERY=UkdGX0VOVFJQUl9WQUwoQU5OLDQwNTYyLCwsLCwsTk9BVURJVCk=&amp;WINDOW=FIRST_POPUP&amp;HEIGHT=450&amp;WI","DTH=450&amp;START_MAXIMIZED=FALSE&amp;VAR:CALENDAR=US&amp;VAR:SYMBOL=MASI&amp;VAR:INDEX=0"}</definedName>
    <definedName name="_5__FDSAUDITLINK___2" hidden="1">{"fdsup://directions/FAT Viewer?action=UPDATE&amp;creator=factset&amp;DYN_ARGS=TRUE&amp;DOC_NAME=FAT:FQL_AUDITING_CLIENT_TEMPLATE.FAT&amp;display_string=Audit&amp;VAR:KEY=EJSBILCPKL&amp;VAR:QUERY=UkdGX0VOVFJQUl9WQUwoQU5OLDQwNTYyLCwsLCwsTk9BVURJVCk=&amp;WINDOW=FIRST_POPUP&amp;HEIGHT=450&amp;WI","DTH=450&amp;START_MAXIMIZED=FALSE&amp;VAR:CALENDAR=US&amp;VAR:SYMBOL=MASI&amp;VAR:INDEX=0"}</definedName>
    <definedName name="_5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21"}</definedName>
    <definedName name="_5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21"}</definedName>
    <definedName name="_5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946"}</definedName>
    <definedName name="_5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946"}</definedName>
    <definedName name="_50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1224"}</definedName>
    <definedName name="_50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1224"}</definedName>
    <definedName name="_50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1223"}</definedName>
    <definedName name="_50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1223"}</definedName>
    <definedName name="_50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1222"}</definedName>
    <definedName name="_50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1222"}</definedName>
    <definedName name="_50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1221"}</definedName>
    <definedName name="_50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1221"}</definedName>
    <definedName name="_50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1220"}</definedName>
    <definedName name="_50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1220"}</definedName>
    <definedName name="_50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1219"}</definedName>
    <definedName name="_50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1219"}</definedName>
    <definedName name="_50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1218"}</definedName>
    <definedName name="_50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1218"}</definedName>
    <definedName name="_50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1217"}</definedName>
    <definedName name="_50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1217"}</definedName>
    <definedName name="_50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1216"}</definedName>
    <definedName name="_50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1216"}</definedName>
    <definedName name="_50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1215"}</definedName>
    <definedName name="_50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1215"}</definedName>
    <definedName name="_5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945"}</definedName>
    <definedName name="_5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945"}</definedName>
    <definedName name="_50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1214"}</definedName>
    <definedName name="_50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1214"}</definedName>
    <definedName name="_50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1213"}</definedName>
    <definedName name="_50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1213"}</definedName>
    <definedName name="_50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1212"}</definedName>
    <definedName name="_50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1212"}</definedName>
    <definedName name="_50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1211"}</definedName>
    <definedName name="_50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1211"}</definedName>
    <definedName name="_50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1210"}</definedName>
    <definedName name="_50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1210"}</definedName>
    <definedName name="_50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1209"}</definedName>
    <definedName name="_50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1209"}</definedName>
    <definedName name="_50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1208"}</definedName>
    <definedName name="_50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1208"}</definedName>
    <definedName name="_50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1207"}</definedName>
    <definedName name="_50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1207"}</definedName>
    <definedName name="_50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1206"}</definedName>
    <definedName name="_50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1206"}</definedName>
    <definedName name="_50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1205"}</definedName>
    <definedName name="_50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1205"}</definedName>
    <definedName name="_5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944"}</definedName>
    <definedName name="_5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944"}</definedName>
    <definedName name="_50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1204"}</definedName>
    <definedName name="_50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1204"}</definedName>
    <definedName name="_50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1203"}</definedName>
    <definedName name="_50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1203"}</definedName>
    <definedName name="_50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1202"}</definedName>
    <definedName name="_50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1202"}</definedName>
    <definedName name="_50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1201"}</definedName>
    <definedName name="_50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1201"}</definedName>
    <definedName name="_50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1200"}</definedName>
    <definedName name="_50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1200"}</definedName>
    <definedName name="_50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1199"}</definedName>
    <definedName name="_50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1199"}</definedName>
    <definedName name="_50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1198"}</definedName>
    <definedName name="_50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1198"}</definedName>
    <definedName name="_50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1197"}</definedName>
    <definedName name="_50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1197"}</definedName>
    <definedName name="_50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1196"}</definedName>
    <definedName name="_50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1196"}</definedName>
    <definedName name="_50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1195"}</definedName>
    <definedName name="_50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1195"}</definedName>
    <definedName name="_5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943"}</definedName>
    <definedName name="_5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943"}</definedName>
    <definedName name="_50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1194"}</definedName>
    <definedName name="_50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1194"}</definedName>
    <definedName name="_50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1193"}</definedName>
    <definedName name="_50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1193"}</definedName>
    <definedName name="_50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1192"}</definedName>
    <definedName name="_50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1192"}</definedName>
    <definedName name="_50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1191"}</definedName>
    <definedName name="_50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1191"}</definedName>
    <definedName name="_50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1190"}</definedName>
    <definedName name="_50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1190"}</definedName>
    <definedName name="_50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1189"}</definedName>
    <definedName name="_50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1189"}</definedName>
    <definedName name="_50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1188"}</definedName>
    <definedName name="_50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1188"}</definedName>
    <definedName name="_50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1187"}</definedName>
    <definedName name="_50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1187"}</definedName>
    <definedName name="_50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1186"}</definedName>
    <definedName name="_50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1186"}</definedName>
    <definedName name="_50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1185"}</definedName>
    <definedName name="_50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1185"}</definedName>
    <definedName name="_5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942"}</definedName>
    <definedName name="_5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942"}</definedName>
    <definedName name="_50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1184"}</definedName>
    <definedName name="_50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1184"}</definedName>
    <definedName name="_50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1183"}</definedName>
    <definedName name="_50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1183"}</definedName>
    <definedName name="_50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1182"}</definedName>
    <definedName name="_50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1182"}</definedName>
    <definedName name="_50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1181"}</definedName>
    <definedName name="_50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1181"}</definedName>
    <definedName name="_50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1180"}</definedName>
    <definedName name="_50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1180"}</definedName>
    <definedName name="_50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1179"}</definedName>
    <definedName name="_50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1179"}</definedName>
    <definedName name="_50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1178"}</definedName>
    <definedName name="_50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1178"}</definedName>
    <definedName name="_50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1177"}</definedName>
    <definedName name="_50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1177"}</definedName>
    <definedName name="_50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1176"}</definedName>
    <definedName name="_50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1176"}</definedName>
    <definedName name="_50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1175"}</definedName>
    <definedName name="_50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1175"}</definedName>
    <definedName name="_5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941"}</definedName>
    <definedName name="_5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941"}</definedName>
    <definedName name="_50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1174"}</definedName>
    <definedName name="_50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1174"}</definedName>
    <definedName name="_50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1173"}</definedName>
    <definedName name="_50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1173"}</definedName>
    <definedName name="_50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1172"}</definedName>
    <definedName name="_50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1172"}</definedName>
    <definedName name="_50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1171"}</definedName>
    <definedName name="_50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1171"}</definedName>
    <definedName name="_50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1170"}</definedName>
    <definedName name="_50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1170"}</definedName>
    <definedName name="_50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1169"}</definedName>
    <definedName name="_50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1169"}</definedName>
    <definedName name="_50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1168"}</definedName>
    <definedName name="_50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1168"}</definedName>
    <definedName name="_50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1167"}</definedName>
    <definedName name="_50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1167"}</definedName>
    <definedName name="_50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1166"}</definedName>
    <definedName name="_50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1166"}</definedName>
    <definedName name="_50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1165"}</definedName>
    <definedName name="_50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1165"}</definedName>
    <definedName name="_5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940"}</definedName>
    <definedName name="_5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940"}</definedName>
    <definedName name="_50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1164"}</definedName>
    <definedName name="_50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1164"}</definedName>
    <definedName name="_50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1163"}</definedName>
    <definedName name="_50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1163"}</definedName>
    <definedName name="_50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1162"}</definedName>
    <definedName name="_50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1162"}</definedName>
    <definedName name="_50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1161"}</definedName>
    <definedName name="_50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1161"}</definedName>
    <definedName name="_50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1160"}</definedName>
    <definedName name="_50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1160"}</definedName>
    <definedName name="_50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1159"}</definedName>
    <definedName name="_50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1159"}</definedName>
    <definedName name="_50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1158"}</definedName>
    <definedName name="_50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1158"}</definedName>
    <definedName name="_50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1157"}</definedName>
    <definedName name="_50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1157"}</definedName>
    <definedName name="_50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1156"}</definedName>
    <definedName name="_50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1156"}</definedName>
    <definedName name="_50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1155"}</definedName>
    <definedName name="_50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1155"}</definedName>
    <definedName name="_5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939"}</definedName>
    <definedName name="_5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939"}</definedName>
    <definedName name="_50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1154"}</definedName>
    <definedName name="_50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1154"}</definedName>
    <definedName name="_50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1153"}</definedName>
    <definedName name="_50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1153"}</definedName>
    <definedName name="_50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1152"}</definedName>
    <definedName name="_50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1152"}</definedName>
    <definedName name="_50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1151"}</definedName>
    <definedName name="_50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1151"}</definedName>
    <definedName name="_50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1150"}</definedName>
    <definedName name="_50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1150"}</definedName>
    <definedName name="_50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1149"}</definedName>
    <definedName name="_50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1149"}</definedName>
    <definedName name="_50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1148"}</definedName>
    <definedName name="_50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1148"}</definedName>
    <definedName name="_50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1147"}</definedName>
    <definedName name="_50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1147"}</definedName>
    <definedName name="_50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1146"}</definedName>
    <definedName name="_50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1146"}</definedName>
    <definedName name="_50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1145"}</definedName>
    <definedName name="_50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1145"}</definedName>
    <definedName name="_5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938"}</definedName>
    <definedName name="_5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938"}</definedName>
    <definedName name="_50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1144"}</definedName>
    <definedName name="_50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1144"}</definedName>
    <definedName name="_50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1143"}</definedName>
    <definedName name="_50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1143"}</definedName>
    <definedName name="_50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1142"}</definedName>
    <definedName name="_50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1142"}</definedName>
    <definedName name="_50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1141"}</definedName>
    <definedName name="_50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1141"}</definedName>
    <definedName name="_50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1140"}</definedName>
    <definedName name="_50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1140"}</definedName>
    <definedName name="_50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1139"}</definedName>
    <definedName name="_50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1139"}</definedName>
    <definedName name="_50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1138"}</definedName>
    <definedName name="_50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1138"}</definedName>
    <definedName name="_50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1137"}</definedName>
    <definedName name="_50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1137"}</definedName>
    <definedName name="_50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1136"}</definedName>
    <definedName name="_50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1136"}</definedName>
    <definedName name="_50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1135"}</definedName>
    <definedName name="_50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1135"}</definedName>
    <definedName name="_5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937"}</definedName>
    <definedName name="_5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937"}</definedName>
    <definedName name="_50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1134"}</definedName>
    <definedName name="_50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1134"}</definedName>
    <definedName name="_50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1133"}</definedName>
    <definedName name="_50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1133"}</definedName>
    <definedName name="_50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1132"}</definedName>
    <definedName name="_50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1132"}</definedName>
    <definedName name="_50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1131"}</definedName>
    <definedName name="_50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1131"}</definedName>
    <definedName name="_50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1130"}</definedName>
    <definedName name="_50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1130"}</definedName>
    <definedName name="_50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1129"}</definedName>
    <definedName name="_50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1129"}</definedName>
    <definedName name="_50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1128"}</definedName>
    <definedName name="_50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1128"}</definedName>
    <definedName name="_50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1127"}</definedName>
    <definedName name="_50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1127"}</definedName>
    <definedName name="_50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1126"}</definedName>
    <definedName name="_50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1126"}</definedName>
    <definedName name="_50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1125"}</definedName>
    <definedName name="_50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1125"}</definedName>
    <definedName name="_51__FDSAUDITLINK__" localSheetId="2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51__FDSAUDITLINK__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5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936"}</definedName>
    <definedName name="_5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936"}</definedName>
    <definedName name="_51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1124"}</definedName>
    <definedName name="_51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1124"}</definedName>
    <definedName name="_51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1123"}</definedName>
    <definedName name="_51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1123"}</definedName>
    <definedName name="_51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1122"}</definedName>
    <definedName name="_51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1122"}</definedName>
    <definedName name="_51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1121"}</definedName>
    <definedName name="_51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1121"}</definedName>
    <definedName name="_51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1120"}</definedName>
    <definedName name="_51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1120"}</definedName>
    <definedName name="_51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1119"}</definedName>
    <definedName name="_51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1119"}</definedName>
    <definedName name="_51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1118"}</definedName>
    <definedName name="_51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1118"}</definedName>
    <definedName name="_51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1117"}</definedName>
    <definedName name="_51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1117"}</definedName>
    <definedName name="_51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1116"}</definedName>
    <definedName name="_51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1116"}</definedName>
    <definedName name="_51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1115"}</definedName>
    <definedName name="_51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1115"}</definedName>
    <definedName name="_5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935"}</definedName>
    <definedName name="_5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935"}</definedName>
    <definedName name="_51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1114"}</definedName>
    <definedName name="_51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1114"}</definedName>
    <definedName name="_51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1113"}</definedName>
    <definedName name="_51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1113"}</definedName>
    <definedName name="_51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1112"}</definedName>
    <definedName name="_51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1112"}</definedName>
    <definedName name="_51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1111"}</definedName>
    <definedName name="_51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1111"}</definedName>
    <definedName name="_51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1110"}</definedName>
    <definedName name="_51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1110"}</definedName>
    <definedName name="_51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1109"}</definedName>
    <definedName name="_51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1109"}</definedName>
    <definedName name="_51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1108"}</definedName>
    <definedName name="_51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1108"}</definedName>
    <definedName name="_51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1107"}</definedName>
    <definedName name="_51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1107"}</definedName>
    <definedName name="_51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1106"}</definedName>
    <definedName name="_51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1106"}</definedName>
    <definedName name="_51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1105"}</definedName>
    <definedName name="_51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1105"}</definedName>
    <definedName name="_5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934"}</definedName>
    <definedName name="_5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934"}</definedName>
    <definedName name="_51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1104"}</definedName>
    <definedName name="_51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1104"}</definedName>
    <definedName name="_51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1103"}</definedName>
    <definedName name="_51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1103"}</definedName>
    <definedName name="_51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1102"}</definedName>
    <definedName name="_51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1102"}</definedName>
    <definedName name="_51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1101"}</definedName>
    <definedName name="_51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1101"}</definedName>
    <definedName name="_51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1100"}</definedName>
    <definedName name="_51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1100"}</definedName>
    <definedName name="_51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1099"}</definedName>
    <definedName name="_51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1099"}</definedName>
    <definedName name="_51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1098"}</definedName>
    <definedName name="_51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1098"}</definedName>
    <definedName name="_51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1097"}</definedName>
    <definedName name="_51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1097"}</definedName>
    <definedName name="_51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1096"}</definedName>
    <definedName name="_51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1096"}</definedName>
    <definedName name="_51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1095"}</definedName>
    <definedName name="_51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1095"}</definedName>
    <definedName name="_5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933"}</definedName>
    <definedName name="_5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933"}</definedName>
    <definedName name="_51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1094"}</definedName>
    <definedName name="_51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1094"}</definedName>
    <definedName name="_51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1093"}</definedName>
    <definedName name="_51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1093"}</definedName>
    <definedName name="_51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1092"}</definedName>
    <definedName name="_51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1092"}</definedName>
    <definedName name="_51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1091"}</definedName>
    <definedName name="_51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1091"}</definedName>
    <definedName name="_51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1090"}</definedName>
    <definedName name="_51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1090"}</definedName>
    <definedName name="_51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1089"}</definedName>
    <definedName name="_51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1089"}</definedName>
    <definedName name="_51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1088"}</definedName>
    <definedName name="_51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1088"}</definedName>
    <definedName name="_51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1087"}</definedName>
    <definedName name="_51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1087"}</definedName>
    <definedName name="_51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1086"}</definedName>
    <definedName name="_51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1086"}</definedName>
    <definedName name="_51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1085"}</definedName>
    <definedName name="_51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1085"}</definedName>
    <definedName name="_5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932"}</definedName>
    <definedName name="_5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932"}</definedName>
    <definedName name="_51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1084"}</definedName>
    <definedName name="_51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1084"}</definedName>
    <definedName name="_51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1083"}</definedName>
    <definedName name="_51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1083"}</definedName>
    <definedName name="_51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1082"}</definedName>
    <definedName name="_51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1082"}</definedName>
    <definedName name="_51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1081"}</definedName>
    <definedName name="_51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1081"}</definedName>
    <definedName name="_51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1080"}</definedName>
    <definedName name="_51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1080"}</definedName>
    <definedName name="_51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1079"}</definedName>
    <definedName name="_51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1079"}</definedName>
    <definedName name="_51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1078"}</definedName>
    <definedName name="_51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1078"}</definedName>
    <definedName name="_51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1077"}</definedName>
    <definedName name="_51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1077"}</definedName>
    <definedName name="_51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1076"}</definedName>
    <definedName name="_51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1076"}</definedName>
    <definedName name="_51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1075"}</definedName>
    <definedName name="_51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1075"}</definedName>
    <definedName name="_5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931"}</definedName>
    <definedName name="_5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931"}</definedName>
    <definedName name="_51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1074"}</definedName>
    <definedName name="_51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1074"}</definedName>
    <definedName name="_51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1073"}</definedName>
    <definedName name="_51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1073"}</definedName>
    <definedName name="_51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1072"}</definedName>
    <definedName name="_51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1072"}</definedName>
    <definedName name="_51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1071"}</definedName>
    <definedName name="_51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1071"}</definedName>
    <definedName name="_51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1070"}</definedName>
    <definedName name="_51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1070"}</definedName>
    <definedName name="_51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1069"}</definedName>
    <definedName name="_51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1069"}</definedName>
    <definedName name="_51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1068"}</definedName>
    <definedName name="_51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1068"}</definedName>
    <definedName name="_51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1067"}</definedName>
    <definedName name="_51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1067"}</definedName>
    <definedName name="_51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1066"}</definedName>
    <definedName name="_51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1066"}</definedName>
    <definedName name="_51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1065"}</definedName>
    <definedName name="_51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1065"}</definedName>
    <definedName name="_5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930"}</definedName>
    <definedName name="_5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930"}</definedName>
    <definedName name="_51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1064"}</definedName>
    <definedName name="_51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1064"}</definedName>
    <definedName name="_51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1063"}</definedName>
    <definedName name="_51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1063"}</definedName>
    <definedName name="_51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1062"}</definedName>
    <definedName name="_51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1062"}</definedName>
    <definedName name="_51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1061"}</definedName>
    <definedName name="_51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1061"}</definedName>
    <definedName name="_51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1060"}</definedName>
    <definedName name="_51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1060"}</definedName>
    <definedName name="_51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1059"}</definedName>
    <definedName name="_51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1059"}</definedName>
    <definedName name="_51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1058"}</definedName>
    <definedName name="_51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1058"}</definedName>
    <definedName name="_51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1057"}</definedName>
    <definedName name="_51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1057"}</definedName>
    <definedName name="_51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1056"}</definedName>
    <definedName name="_51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1056"}</definedName>
    <definedName name="_51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1055"}</definedName>
    <definedName name="_51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1055"}</definedName>
    <definedName name="_5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929"}</definedName>
    <definedName name="_5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929"}</definedName>
    <definedName name="_51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1054"}</definedName>
    <definedName name="_51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1054"}</definedName>
    <definedName name="_51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1053"}</definedName>
    <definedName name="_51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1053"}</definedName>
    <definedName name="_51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1052"}</definedName>
    <definedName name="_51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1052"}</definedName>
    <definedName name="_51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1051"}</definedName>
    <definedName name="_51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1051"}</definedName>
    <definedName name="_51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1050"}</definedName>
    <definedName name="_51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1050"}</definedName>
    <definedName name="_51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1049"}</definedName>
    <definedName name="_51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1049"}</definedName>
    <definedName name="_51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1048"}</definedName>
    <definedName name="_51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1048"}</definedName>
    <definedName name="_51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1047"}</definedName>
    <definedName name="_51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1047"}</definedName>
    <definedName name="_51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1046"}</definedName>
    <definedName name="_51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1046"}</definedName>
    <definedName name="_51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1045"}</definedName>
    <definedName name="_51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1045"}</definedName>
    <definedName name="_5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928"}</definedName>
    <definedName name="_5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928"}</definedName>
    <definedName name="_51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1044"}</definedName>
    <definedName name="_51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1044"}</definedName>
    <definedName name="_51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1043"}</definedName>
    <definedName name="_51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1043"}</definedName>
    <definedName name="_51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1042"}</definedName>
    <definedName name="_51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1042"}</definedName>
    <definedName name="_51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1041"}</definedName>
    <definedName name="_51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1041"}</definedName>
    <definedName name="_51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1040"}</definedName>
    <definedName name="_51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1040"}</definedName>
    <definedName name="_51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1039"}</definedName>
    <definedName name="_51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1039"}</definedName>
    <definedName name="_51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1038"}</definedName>
    <definedName name="_51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1038"}</definedName>
    <definedName name="_51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1037"}</definedName>
    <definedName name="_51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1037"}</definedName>
    <definedName name="_51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1036"}</definedName>
    <definedName name="_51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1036"}</definedName>
    <definedName name="_51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1035"}</definedName>
    <definedName name="_51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1035"}</definedName>
    <definedName name="_5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927"}</definedName>
    <definedName name="_5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927"}</definedName>
    <definedName name="_51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1034"}</definedName>
    <definedName name="_51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1034"}</definedName>
    <definedName name="_51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1033"}</definedName>
    <definedName name="_51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1033"}</definedName>
    <definedName name="_51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1032"}</definedName>
    <definedName name="_51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1032"}</definedName>
    <definedName name="_51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1031"}</definedName>
    <definedName name="_51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1031"}</definedName>
    <definedName name="_51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1030"}</definedName>
    <definedName name="_51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1030"}</definedName>
    <definedName name="_51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1029"}</definedName>
    <definedName name="_51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1029"}</definedName>
    <definedName name="_51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1028"}</definedName>
    <definedName name="_51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1028"}</definedName>
    <definedName name="_51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1027"}</definedName>
    <definedName name="_51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1027"}</definedName>
    <definedName name="_51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1026"}</definedName>
    <definedName name="_51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1026"}</definedName>
    <definedName name="_51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1025"}</definedName>
    <definedName name="_51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1025"}</definedName>
    <definedName name="_52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52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5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926"}</definedName>
    <definedName name="_5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926"}</definedName>
    <definedName name="_52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1024"}</definedName>
    <definedName name="_52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1024"}</definedName>
    <definedName name="_52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1023"}</definedName>
    <definedName name="_52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1023"}</definedName>
    <definedName name="_52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1022"}</definedName>
    <definedName name="_52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1022"}</definedName>
    <definedName name="_52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1021"}</definedName>
    <definedName name="_52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1021"}</definedName>
    <definedName name="_52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1020"}</definedName>
    <definedName name="_52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1020"}</definedName>
    <definedName name="_52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1019"}</definedName>
    <definedName name="_52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1019"}</definedName>
    <definedName name="_52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1018"}</definedName>
    <definedName name="_52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1018"}</definedName>
    <definedName name="_52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1017"}</definedName>
    <definedName name="_52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1017"}</definedName>
    <definedName name="_52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1016"}</definedName>
    <definedName name="_52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1016"}</definedName>
    <definedName name="_52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1015"}</definedName>
    <definedName name="_52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1015"}</definedName>
    <definedName name="_5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925"}</definedName>
    <definedName name="_5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925"}</definedName>
    <definedName name="_52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1014"}</definedName>
    <definedName name="_52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1014"}</definedName>
    <definedName name="_52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1013"}</definedName>
    <definedName name="_52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1013"}</definedName>
    <definedName name="_52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1012"}</definedName>
    <definedName name="_52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1012"}</definedName>
    <definedName name="_52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1011"}</definedName>
    <definedName name="_52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1011"}</definedName>
    <definedName name="_52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1010"}</definedName>
    <definedName name="_52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1010"}</definedName>
    <definedName name="_52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1009"}</definedName>
    <definedName name="_52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1009"}</definedName>
    <definedName name="_52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1008"}</definedName>
    <definedName name="_52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1008"}</definedName>
    <definedName name="_52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1007"}</definedName>
    <definedName name="_52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1007"}</definedName>
    <definedName name="_52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1006"}</definedName>
    <definedName name="_52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1006"}</definedName>
    <definedName name="_52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1005"}</definedName>
    <definedName name="_52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1005"}</definedName>
    <definedName name="_5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924"}</definedName>
    <definedName name="_5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924"}</definedName>
    <definedName name="_52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1004"}</definedName>
    <definedName name="_52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1004"}</definedName>
    <definedName name="_52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1003"}</definedName>
    <definedName name="_52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1003"}</definedName>
    <definedName name="_52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1002"}</definedName>
    <definedName name="_52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1002"}</definedName>
    <definedName name="_52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1001"}</definedName>
    <definedName name="_52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1001"}</definedName>
    <definedName name="_52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1000"}</definedName>
    <definedName name="_52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1000"}</definedName>
    <definedName name="_52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999"}</definedName>
    <definedName name="_52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999"}</definedName>
    <definedName name="_52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998"}</definedName>
    <definedName name="_52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998"}</definedName>
    <definedName name="_52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997"}</definedName>
    <definedName name="_52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997"}</definedName>
    <definedName name="_52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996"}</definedName>
    <definedName name="_52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996"}</definedName>
    <definedName name="_52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995"}</definedName>
    <definedName name="_52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995"}</definedName>
    <definedName name="_5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923"}</definedName>
    <definedName name="_5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923"}</definedName>
    <definedName name="_52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994"}</definedName>
    <definedName name="_52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994"}</definedName>
    <definedName name="_52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993"}</definedName>
    <definedName name="_52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993"}</definedName>
    <definedName name="_52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992"}</definedName>
    <definedName name="_52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992"}</definedName>
    <definedName name="_52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991"}</definedName>
    <definedName name="_52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991"}</definedName>
    <definedName name="_52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990"}</definedName>
    <definedName name="_52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990"}</definedName>
    <definedName name="_52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989"}</definedName>
    <definedName name="_52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989"}</definedName>
    <definedName name="_52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988"}</definedName>
    <definedName name="_52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988"}</definedName>
    <definedName name="_52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987"}</definedName>
    <definedName name="_52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987"}</definedName>
    <definedName name="_52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986"}</definedName>
    <definedName name="_52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986"}</definedName>
    <definedName name="_52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985"}</definedName>
    <definedName name="_52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985"}</definedName>
    <definedName name="_5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922"}</definedName>
    <definedName name="_5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922"}</definedName>
    <definedName name="_52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984"}</definedName>
    <definedName name="_52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984"}</definedName>
    <definedName name="_52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983"}</definedName>
    <definedName name="_52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983"}</definedName>
    <definedName name="_52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982"}</definedName>
    <definedName name="_52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982"}</definedName>
    <definedName name="_52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981"}</definedName>
    <definedName name="_52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981"}</definedName>
    <definedName name="_52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980"}</definedName>
    <definedName name="_52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980"}</definedName>
    <definedName name="_52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979"}</definedName>
    <definedName name="_52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979"}</definedName>
    <definedName name="_52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978"}</definedName>
    <definedName name="_52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978"}</definedName>
    <definedName name="_52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977"}</definedName>
    <definedName name="_52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977"}</definedName>
    <definedName name="_52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976"}</definedName>
    <definedName name="_52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976"}</definedName>
    <definedName name="_52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975"}</definedName>
    <definedName name="_52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975"}</definedName>
    <definedName name="_5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921"}</definedName>
    <definedName name="_5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921"}</definedName>
    <definedName name="_52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974"}</definedName>
    <definedName name="_52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974"}</definedName>
    <definedName name="_52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973"}</definedName>
    <definedName name="_52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973"}</definedName>
    <definedName name="_52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972"}</definedName>
    <definedName name="_52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972"}</definedName>
    <definedName name="_52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971"}</definedName>
    <definedName name="_52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971"}</definedName>
    <definedName name="_52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970"}</definedName>
    <definedName name="_52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970"}</definedName>
    <definedName name="_52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969"}</definedName>
    <definedName name="_52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969"}</definedName>
    <definedName name="_52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968"}</definedName>
    <definedName name="_52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968"}</definedName>
    <definedName name="_52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967"}</definedName>
    <definedName name="_52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967"}</definedName>
    <definedName name="_52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966"}</definedName>
    <definedName name="_52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966"}</definedName>
    <definedName name="_52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965"}</definedName>
    <definedName name="_52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965"}</definedName>
    <definedName name="_5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920"}</definedName>
    <definedName name="_5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920"}</definedName>
    <definedName name="_52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964"}</definedName>
    <definedName name="_52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964"}</definedName>
    <definedName name="_52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963"}</definedName>
    <definedName name="_52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963"}</definedName>
    <definedName name="_52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962"}</definedName>
    <definedName name="_52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962"}</definedName>
    <definedName name="_52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961"}</definedName>
    <definedName name="_52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961"}</definedName>
    <definedName name="_52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960"}</definedName>
    <definedName name="_52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960"}</definedName>
    <definedName name="_52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959"}</definedName>
    <definedName name="_52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959"}</definedName>
    <definedName name="_52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958"}</definedName>
    <definedName name="_52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958"}</definedName>
    <definedName name="_52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957"}</definedName>
    <definedName name="_52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957"}</definedName>
    <definedName name="_52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956"}</definedName>
    <definedName name="_52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956"}</definedName>
    <definedName name="_52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955"}</definedName>
    <definedName name="_52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955"}</definedName>
    <definedName name="_5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919"}</definedName>
    <definedName name="_5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919"}</definedName>
    <definedName name="_52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954"}</definedName>
    <definedName name="_52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954"}</definedName>
    <definedName name="_52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953"}</definedName>
    <definedName name="_52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953"}</definedName>
    <definedName name="_52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952"}</definedName>
    <definedName name="_52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952"}</definedName>
    <definedName name="_52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951"}</definedName>
    <definedName name="_52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951"}</definedName>
    <definedName name="_52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950"}</definedName>
    <definedName name="_52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950"}</definedName>
    <definedName name="_52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949"}</definedName>
    <definedName name="_52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949"}</definedName>
    <definedName name="_52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948"}</definedName>
    <definedName name="_52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948"}</definedName>
    <definedName name="_52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947"}</definedName>
    <definedName name="_52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947"}</definedName>
    <definedName name="_52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946"}</definedName>
    <definedName name="_52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946"}</definedName>
    <definedName name="_52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945"}</definedName>
    <definedName name="_52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945"}</definedName>
    <definedName name="_5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918"}</definedName>
    <definedName name="_5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918"}</definedName>
    <definedName name="_52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944"}</definedName>
    <definedName name="_52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944"}</definedName>
    <definedName name="_52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943"}</definedName>
    <definedName name="_52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943"}</definedName>
    <definedName name="_52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942"}</definedName>
    <definedName name="_52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942"}</definedName>
    <definedName name="_52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941"}</definedName>
    <definedName name="_52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941"}</definedName>
    <definedName name="_52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940"}</definedName>
    <definedName name="_52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940"}</definedName>
    <definedName name="_52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939"}</definedName>
    <definedName name="_52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939"}</definedName>
    <definedName name="_52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938"}</definedName>
    <definedName name="_52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938"}</definedName>
    <definedName name="_52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937"}</definedName>
    <definedName name="_52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937"}</definedName>
    <definedName name="_52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936"}</definedName>
    <definedName name="_52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936"}</definedName>
    <definedName name="_52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935"}</definedName>
    <definedName name="_52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935"}</definedName>
    <definedName name="_5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917"}</definedName>
    <definedName name="_5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917"}</definedName>
    <definedName name="_52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934"}</definedName>
    <definedName name="_52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934"}</definedName>
    <definedName name="_52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933"}</definedName>
    <definedName name="_52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933"}</definedName>
    <definedName name="_52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932"}</definedName>
    <definedName name="_52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932"}</definedName>
    <definedName name="_52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931"}</definedName>
    <definedName name="_52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931"}</definedName>
    <definedName name="_52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930"}</definedName>
    <definedName name="_52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930"}</definedName>
    <definedName name="_52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929"}</definedName>
    <definedName name="_52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929"}</definedName>
    <definedName name="_52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928"}</definedName>
    <definedName name="_52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928"}</definedName>
    <definedName name="_52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927"}</definedName>
    <definedName name="_52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927"}</definedName>
    <definedName name="_52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926"}</definedName>
    <definedName name="_52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926"}</definedName>
    <definedName name="_52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925"}</definedName>
    <definedName name="_52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925"}</definedName>
    <definedName name="_53__FDSAUDITLINK__" localSheetId="2" hidden="1">{"fdsup://directions/FAT Viewer?action=UPDATE&amp;creator=factset&amp;DYN_ARGS=TRUE&amp;DOC_NAME=FAT:FQL_AUDITING_CLIENT_TEMPLATE.FAT&amp;display_string=Audit&amp;VAR:KEY=GJABSDYZYX&amp;VAR:QUERY=RkZfRUJJVERBX09QRVIoQU5OLDAp&amp;WINDOW=FIRST_POPUP&amp;HEIGHT=450&amp;WIDTH=450&amp;START_MAXIMIZED=","FALSE&amp;VAR:CALENDAR=FIVEDAY&amp;VAR:SYMBOL=738048&amp;VAR:INDEX=0"}</definedName>
    <definedName name="_53__FDSAUDITLINK__" hidden="1">{"fdsup://directions/FAT Viewer?action=UPDATE&amp;creator=factset&amp;DYN_ARGS=TRUE&amp;DOC_NAME=FAT:FQL_AUDITING_CLIENT_TEMPLATE.FAT&amp;display_string=Audit&amp;VAR:KEY=GJABSDYZYX&amp;VAR:QUERY=RkZfRUJJVERBX09QRVIoQU5OLDAp&amp;WINDOW=FIRST_POPUP&amp;HEIGHT=450&amp;WIDTH=450&amp;START_MAXIMIZED=","FALSE&amp;VAR:CALENDAR=FIVEDAY&amp;VAR:SYMBOL=738048&amp;VAR:INDEX=0"}</definedName>
    <definedName name="_5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916"}</definedName>
    <definedName name="_5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916"}</definedName>
    <definedName name="_53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924"}</definedName>
    <definedName name="_53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924"}</definedName>
    <definedName name="_53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923"}</definedName>
    <definedName name="_53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923"}</definedName>
    <definedName name="_53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922"}</definedName>
    <definedName name="_53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922"}</definedName>
    <definedName name="_53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921"}</definedName>
    <definedName name="_53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921"}</definedName>
    <definedName name="_53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920"}</definedName>
    <definedName name="_53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920"}</definedName>
    <definedName name="_53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919"}</definedName>
    <definedName name="_53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919"}</definedName>
    <definedName name="_53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918"}</definedName>
    <definedName name="_53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918"}</definedName>
    <definedName name="_53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917"}</definedName>
    <definedName name="_53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917"}</definedName>
    <definedName name="_53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916"}</definedName>
    <definedName name="_53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916"}</definedName>
    <definedName name="_53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915"}</definedName>
    <definedName name="_53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915"}</definedName>
    <definedName name="_5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915"}</definedName>
    <definedName name="_5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915"}</definedName>
    <definedName name="_53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914"}</definedName>
    <definedName name="_53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914"}</definedName>
    <definedName name="_53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913"}</definedName>
    <definedName name="_53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913"}</definedName>
    <definedName name="_53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912"}</definedName>
    <definedName name="_53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912"}</definedName>
    <definedName name="_53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911"}</definedName>
    <definedName name="_53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911"}</definedName>
    <definedName name="_53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910"}</definedName>
    <definedName name="_53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910"}</definedName>
    <definedName name="_53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909"}</definedName>
    <definedName name="_53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909"}</definedName>
    <definedName name="_53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908"}</definedName>
    <definedName name="_53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908"}</definedName>
    <definedName name="_53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907"}</definedName>
    <definedName name="_53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907"}</definedName>
    <definedName name="_53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906"}</definedName>
    <definedName name="_53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906"}</definedName>
    <definedName name="_53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905"}</definedName>
    <definedName name="_53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905"}</definedName>
    <definedName name="_5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914"}</definedName>
    <definedName name="_5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914"}</definedName>
    <definedName name="_53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904"}</definedName>
    <definedName name="_53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904"}</definedName>
    <definedName name="_53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903"}</definedName>
    <definedName name="_53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903"}</definedName>
    <definedName name="_53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902"}</definedName>
    <definedName name="_53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902"}</definedName>
    <definedName name="_53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901"}</definedName>
    <definedName name="_53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901"}</definedName>
    <definedName name="_53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900"}</definedName>
    <definedName name="_53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900"}</definedName>
    <definedName name="_53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899"}</definedName>
    <definedName name="_53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899"}</definedName>
    <definedName name="_53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898"}</definedName>
    <definedName name="_53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898"}</definedName>
    <definedName name="_53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897"}</definedName>
    <definedName name="_53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897"}</definedName>
    <definedName name="_53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896"}</definedName>
    <definedName name="_53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896"}</definedName>
    <definedName name="_53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895"}</definedName>
    <definedName name="_53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895"}</definedName>
    <definedName name="_5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913"}</definedName>
    <definedName name="_5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913"}</definedName>
    <definedName name="_53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894"}</definedName>
    <definedName name="_53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894"}</definedName>
    <definedName name="_53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893"}</definedName>
    <definedName name="_53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893"}</definedName>
    <definedName name="_53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892"}</definedName>
    <definedName name="_53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892"}</definedName>
    <definedName name="_53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891"}</definedName>
    <definedName name="_53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891"}</definedName>
    <definedName name="_53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890"}</definedName>
    <definedName name="_53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890"}</definedName>
    <definedName name="_53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889"}</definedName>
    <definedName name="_53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889"}</definedName>
    <definedName name="_53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888"}</definedName>
    <definedName name="_53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888"}</definedName>
    <definedName name="_53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887"}</definedName>
    <definedName name="_53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887"}</definedName>
    <definedName name="_53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886"}</definedName>
    <definedName name="_53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886"}</definedName>
    <definedName name="_53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885"}</definedName>
    <definedName name="_53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885"}</definedName>
    <definedName name="_5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912"}</definedName>
    <definedName name="_5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912"}</definedName>
    <definedName name="_53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884"}</definedName>
    <definedName name="_53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884"}</definedName>
    <definedName name="_53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883"}</definedName>
    <definedName name="_53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883"}</definedName>
    <definedName name="_53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882"}</definedName>
    <definedName name="_53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882"}</definedName>
    <definedName name="_53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881"}</definedName>
    <definedName name="_53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881"}</definedName>
    <definedName name="_53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880"}</definedName>
    <definedName name="_53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880"}</definedName>
    <definedName name="_53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879"}</definedName>
    <definedName name="_53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879"}</definedName>
    <definedName name="_53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878"}</definedName>
    <definedName name="_53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878"}</definedName>
    <definedName name="_53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877"}</definedName>
    <definedName name="_53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877"}</definedName>
    <definedName name="_53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876"}</definedName>
    <definedName name="_53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876"}</definedName>
    <definedName name="_53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875"}</definedName>
    <definedName name="_53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875"}</definedName>
    <definedName name="_5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911"}</definedName>
    <definedName name="_5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911"}</definedName>
    <definedName name="_53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874"}</definedName>
    <definedName name="_53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874"}</definedName>
    <definedName name="_53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873"}</definedName>
    <definedName name="_53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873"}</definedName>
    <definedName name="_53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872"}</definedName>
    <definedName name="_53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872"}</definedName>
    <definedName name="_53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871"}</definedName>
    <definedName name="_53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871"}</definedName>
    <definedName name="_53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870"}</definedName>
    <definedName name="_53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870"}</definedName>
    <definedName name="_53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869"}</definedName>
    <definedName name="_53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869"}</definedName>
    <definedName name="_53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868"}</definedName>
    <definedName name="_53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868"}</definedName>
    <definedName name="_53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867"}</definedName>
    <definedName name="_53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867"}</definedName>
    <definedName name="_53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866"}</definedName>
    <definedName name="_53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866"}</definedName>
    <definedName name="_53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865"}</definedName>
    <definedName name="_53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865"}</definedName>
    <definedName name="_5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910"}</definedName>
    <definedName name="_5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910"}</definedName>
    <definedName name="_53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864"}</definedName>
    <definedName name="_53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864"}</definedName>
    <definedName name="_53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863"}</definedName>
    <definedName name="_53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863"}</definedName>
    <definedName name="_53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862"}</definedName>
    <definedName name="_53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862"}</definedName>
    <definedName name="_53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861"}</definedName>
    <definedName name="_53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861"}</definedName>
    <definedName name="_53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860"}</definedName>
    <definedName name="_53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860"}</definedName>
    <definedName name="_53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859"}</definedName>
    <definedName name="_53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859"}</definedName>
    <definedName name="_53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858"}</definedName>
    <definedName name="_53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858"}</definedName>
    <definedName name="_53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857"}</definedName>
    <definedName name="_53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857"}</definedName>
    <definedName name="_53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856"}</definedName>
    <definedName name="_53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856"}</definedName>
    <definedName name="_53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855"}</definedName>
    <definedName name="_53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855"}</definedName>
    <definedName name="_5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909"}</definedName>
    <definedName name="_5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909"}</definedName>
    <definedName name="_53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854"}</definedName>
    <definedName name="_53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854"}</definedName>
    <definedName name="_53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853"}</definedName>
    <definedName name="_53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853"}</definedName>
    <definedName name="_53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852"}</definedName>
    <definedName name="_53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852"}</definedName>
    <definedName name="_53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851"}</definedName>
    <definedName name="_53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851"}</definedName>
    <definedName name="_53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850"}</definedName>
    <definedName name="_53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850"}</definedName>
    <definedName name="_53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849"}</definedName>
    <definedName name="_53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849"}</definedName>
    <definedName name="_53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848"}</definedName>
    <definedName name="_53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848"}</definedName>
    <definedName name="_53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847"}</definedName>
    <definedName name="_53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847"}</definedName>
    <definedName name="_53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846"}</definedName>
    <definedName name="_53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846"}</definedName>
    <definedName name="_53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845"}</definedName>
    <definedName name="_53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845"}</definedName>
    <definedName name="_5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908"}</definedName>
    <definedName name="_5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908"}</definedName>
    <definedName name="_53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844"}</definedName>
    <definedName name="_53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844"}</definedName>
    <definedName name="_53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843"}</definedName>
    <definedName name="_53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843"}</definedName>
    <definedName name="_53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842"}</definedName>
    <definedName name="_53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842"}</definedName>
    <definedName name="_53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841"}</definedName>
    <definedName name="_53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841"}</definedName>
    <definedName name="_53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840"}</definedName>
    <definedName name="_53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840"}</definedName>
    <definedName name="_53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839"}</definedName>
    <definedName name="_53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839"}</definedName>
    <definedName name="_53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838"}</definedName>
    <definedName name="_53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838"}</definedName>
    <definedName name="_53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837"}</definedName>
    <definedName name="_53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837"}</definedName>
    <definedName name="_53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836"}</definedName>
    <definedName name="_53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836"}</definedName>
    <definedName name="_53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835"}</definedName>
    <definedName name="_53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835"}</definedName>
    <definedName name="_5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907"}</definedName>
    <definedName name="_5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907"}</definedName>
    <definedName name="_53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834"}</definedName>
    <definedName name="_53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834"}</definedName>
    <definedName name="_53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833"}</definedName>
    <definedName name="_53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833"}</definedName>
    <definedName name="_53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832"}</definedName>
    <definedName name="_53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832"}</definedName>
    <definedName name="_53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831"}</definedName>
    <definedName name="_53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831"}</definedName>
    <definedName name="_53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830"}</definedName>
    <definedName name="_53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830"}</definedName>
    <definedName name="_53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829"}</definedName>
    <definedName name="_53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829"}</definedName>
    <definedName name="_53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828"}</definedName>
    <definedName name="_53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828"}</definedName>
    <definedName name="_53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827"}</definedName>
    <definedName name="_53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827"}</definedName>
    <definedName name="_53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826"}</definedName>
    <definedName name="_53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826"}</definedName>
    <definedName name="_53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825"}</definedName>
    <definedName name="_53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825"}</definedName>
    <definedName name="_54__FDSAUDITLINK__" localSheetId="2" hidden="1">{"fdsup://Directions/FactSet Auditing Viewer?action=AUDIT_VALUE&amp;DB=129&amp;ID1=22282E10&amp;VALUEID=03051&amp;SDATE=201104&amp;PERIODTYPE=QTR_STD&amp;SCFT=3&amp;window=popup_no_bar&amp;width=385&amp;height=120&amp;START_MAXIMIZED=FALSE&amp;creator=factset&amp;display_string=Audit"}</definedName>
    <definedName name="_54__FDSAUDITLINK__" hidden="1">{"fdsup://Directions/FactSet Auditing Viewer?action=AUDIT_VALUE&amp;DB=129&amp;ID1=22282E10&amp;VALUEID=03051&amp;SDATE=201104&amp;PERIODTYPE=QTR_STD&amp;SCFT=3&amp;window=popup_no_bar&amp;width=385&amp;height=120&amp;START_MAXIMIZED=FALSE&amp;creator=factset&amp;display_string=Audit"}</definedName>
    <definedName name="_5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906"}</definedName>
    <definedName name="_5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906"}</definedName>
    <definedName name="_54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824"}</definedName>
    <definedName name="_54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824"}</definedName>
    <definedName name="_54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823"}</definedName>
    <definedName name="_54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823"}</definedName>
    <definedName name="_54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822"}</definedName>
    <definedName name="_54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822"}</definedName>
    <definedName name="_54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821"}</definedName>
    <definedName name="_54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821"}</definedName>
    <definedName name="_54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820"}</definedName>
    <definedName name="_54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820"}</definedName>
    <definedName name="_54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819"}</definedName>
    <definedName name="_54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819"}</definedName>
    <definedName name="_54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818"}</definedName>
    <definedName name="_54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818"}</definedName>
    <definedName name="_54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817"}</definedName>
    <definedName name="_54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817"}</definedName>
    <definedName name="_54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816"}</definedName>
    <definedName name="_54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816"}</definedName>
    <definedName name="_54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815"}</definedName>
    <definedName name="_54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815"}</definedName>
    <definedName name="_5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905"}</definedName>
    <definedName name="_5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905"}</definedName>
    <definedName name="_54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814"}</definedName>
    <definedName name="_54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814"}</definedName>
    <definedName name="_54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813"}</definedName>
    <definedName name="_54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813"}</definedName>
    <definedName name="_54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812"}</definedName>
    <definedName name="_54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812"}</definedName>
    <definedName name="_54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811"}</definedName>
    <definedName name="_54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811"}</definedName>
    <definedName name="_54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810"}</definedName>
    <definedName name="_54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810"}</definedName>
    <definedName name="_54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809"}</definedName>
    <definedName name="_54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809"}</definedName>
    <definedName name="_54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808"}</definedName>
    <definedName name="_54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808"}</definedName>
    <definedName name="_54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807"}</definedName>
    <definedName name="_54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807"}</definedName>
    <definedName name="_54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806"}</definedName>
    <definedName name="_54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806"}</definedName>
    <definedName name="_54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805"}</definedName>
    <definedName name="_54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805"}</definedName>
    <definedName name="_5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904"}</definedName>
    <definedName name="_5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904"}</definedName>
    <definedName name="_54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804"}</definedName>
    <definedName name="_54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804"}</definedName>
    <definedName name="_54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803"}</definedName>
    <definedName name="_54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803"}</definedName>
    <definedName name="_54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802"}</definedName>
    <definedName name="_54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802"}</definedName>
    <definedName name="_54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801"}</definedName>
    <definedName name="_54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801"}</definedName>
    <definedName name="_54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800"}</definedName>
    <definedName name="_54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800"}</definedName>
    <definedName name="_54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799"}</definedName>
    <definedName name="_54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799"}</definedName>
    <definedName name="_54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798"}</definedName>
    <definedName name="_54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798"}</definedName>
    <definedName name="_54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797"}</definedName>
    <definedName name="_54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797"}</definedName>
    <definedName name="_54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796"}</definedName>
    <definedName name="_54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796"}</definedName>
    <definedName name="_54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795"}</definedName>
    <definedName name="_54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795"}</definedName>
    <definedName name="_5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903"}</definedName>
    <definedName name="_5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903"}</definedName>
    <definedName name="_54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794"}</definedName>
    <definedName name="_54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794"}</definedName>
    <definedName name="_54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793"}</definedName>
    <definedName name="_54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793"}</definedName>
    <definedName name="_54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792"}</definedName>
    <definedName name="_54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792"}</definedName>
    <definedName name="_54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791"}</definedName>
    <definedName name="_54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791"}</definedName>
    <definedName name="_54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790"}</definedName>
    <definedName name="_54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790"}</definedName>
    <definedName name="_54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789"}</definedName>
    <definedName name="_54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789"}</definedName>
    <definedName name="_54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788"}</definedName>
    <definedName name="_54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788"}</definedName>
    <definedName name="_54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787"}</definedName>
    <definedName name="_54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787"}</definedName>
    <definedName name="_54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786"}</definedName>
    <definedName name="_54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786"}</definedName>
    <definedName name="_54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785"}</definedName>
    <definedName name="_54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785"}</definedName>
    <definedName name="_5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902"}</definedName>
    <definedName name="_5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902"}</definedName>
    <definedName name="_54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784"}</definedName>
    <definedName name="_54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784"}</definedName>
    <definedName name="_54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783"}</definedName>
    <definedName name="_54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783"}</definedName>
    <definedName name="_54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782"}</definedName>
    <definedName name="_54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782"}</definedName>
    <definedName name="_54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781"}</definedName>
    <definedName name="_54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781"}</definedName>
    <definedName name="_54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780"}</definedName>
    <definedName name="_54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780"}</definedName>
    <definedName name="_54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779"}</definedName>
    <definedName name="_54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779"}</definedName>
    <definedName name="_54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778"}</definedName>
    <definedName name="_54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778"}</definedName>
    <definedName name="_54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777"}</definedName>
    <definedName name="_54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777"}</definedName>
    <definedName name="_54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776"}</definedName>
    <definedName name="_54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776"}</definedName>
    <definedName name="_54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775"}</definedName>
    <definedName name="_54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775"}</definedName>
    <definedName name="_5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901"}</definedName>
    <definedName name="_5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901"}</definedName>
    <definedName name="_54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774"}</definedName>
    <definedName name="_54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774"}</definedName>
    <definedName name="_54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773"}</definedName>
    <definedName name="_54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773"}</definedName>
    <definedName name="_54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772"}</definedName>
    <definedName name="_54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772"}</definedName>
    <definedName name="_54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771"}</definedName>
    <definedName name="_54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771"}</definedName>
    <definedName name="_54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770"}</definedName>
    <definedName name="_54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770"}</definedName>
    <definedName name="_54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769"}</definedName>
    <definedName name="_54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769"}</definedName>
    <definedName name="_54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768"}</definedName>
    <definedName name="_54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768"}</definedName>
    <definedName name="_54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767"}</definedName>
    <definedName name="_54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767"}</definedName>
    <definedName name="_54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766"}</definedName>
    <definedName name="_54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766"}</definedName>
    <definedName name="_54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765"}</definedName>
    <definedName name="_54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765"}</definedName>
    <definedName name="_5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900"}</definedName>
    <definedName name="_5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900"}</definedName>
    <definedName name="_54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764"}</definedName>
    <definedName name="_54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764"}</definedName>
    <definedName name="_54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763"}</definedName>
    <definedName name="_54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763"}</definedName>
    <definedName name="_54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762"}</definedName>
    <definedName name="_54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762"}</definedName>
    <definedName name="_54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761"}</definedName>
    <definedName name="_54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761"}</definedName>
    <definedName name="_54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760"}</definedName>
    <definedName name="_54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760"}</definedName>
    <definedName name="_54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759"}</definedName>
    <definedName name="_54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759"}</definedName>
    <definedName name="_54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758"}</definedName>
    <definedName name="_54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758"}</definedName>
    <definedName name="_54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757"}</definedName>
    <definedName name="_54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757"}</definedName>
    <definedName name="_54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756"}</definedName>
    <definedName name="_54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756"}</definedName>
    <definedName name="_54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755"}</definedName>
    <definedName name="_54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755"}</definedName>
    <definedName name="_5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899"}</definedName>
    <definedName name="_5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899"}</definedName>
    <definedName name="_54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754"}</definedName>
    <definedName name="_54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754"}</definedName>
    <definedName name="_54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753"}</definedName>
    <definedName name="_54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753"}</definedName>
    <definedName name="_54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752"}</definedName>
    <definedName name="_54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752"}</definedName>
    <definedName name="_54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751"}</definedName>
    <definedName name="_54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751"}</definedName>
    <definedName name="_54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750"}</definedName>
    <definedName name="_54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750"}</definedName>
    <definedName name="_54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749"}</definedName>
    <definedName name="_54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749"}</definedName>
    <definedName name="_54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748"}</definedName>
    <definedName name="_54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748"}</definedName>
    <definedName name="_54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747"}</definedName>
    <definedName name="_54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747"}</definedName>
    <definedName name="_54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746"}</definedName>
    <definedName name="_54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746"}</definedName>
    <definedName name="_54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745"}</definedName>
    <definedName name="_54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745"}</definedName>
    <definedName name="_5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898"}</definedName>
    <definedName name="_5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898"}</definedName>
    <definedName name="_54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744"}</definedName>
    <definedName name="_54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744"}</definedName>
    <definedName name="_54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743"}</definedName>
    <definedName name="_54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743"}</definedName>
    <definedName name="_54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742"}</definedName>
    <definedName name="_54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742"}</definedName>
    <definedName name="_54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741"}</definedName>
    <definedName name="_54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741"}</definedName>
    <definedName name="_54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740"}</definedName>
    <definedName name="_54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740"}</definedName>
    <definedName name="_54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739"}</definedName>
    <definedName name="_54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739"}</definedName>
    <definedName name="_54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738"}</definedName>
    <definedName name="_54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738"}</definedName>
    <definedName name="_54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737"}</definedName>
    <definedName name="_54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737"}</definedName>
    <definedName name="_54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736"}</definedName>
    <definedName name="_54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736"}</definedName>
    <definedName name="_54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735"}</definedName>
    <definedName name="_54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735"}</definedName>
    <definedName name="_5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897"}</definedName>
    <definedName name="_5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897"}</definedName>
    <definedName name="_54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734"}</definedName>
    <definedName name="_54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734"}</definedName>
    <definedName name="_54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733"}</definedName>
    <definedName name="_54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733"}</definedName>
    <definedName name="_54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732"}</definedName>
    <definedName name="_54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732"}</definedName>
    <definedName name="_54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731"}</definedName>
    <definedName name="_54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731"}</definedName>
    <definedName name="_54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730"}</definedName>
    <definedName name="_54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730"}</definedName>
    <definedName name="_54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729"}</definedName>
    <definedName name="_54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729"}</definedName>
    <definedName name="_54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728"}</definedName>
    <definedName name="_54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728"}</definedName>
    <definedName name="_54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727"}</definedName>
    <definedName name="_54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727"}</definedName>
    <definedName name="_54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726"}</definedName>
    <definedName name="_54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726"}</definedName>
    <definedName name="_54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725"}</definedName>
    <definedName name="_54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725"}</definedName>
    <definedName name="_55__FDSAUDITLINK__" localSheetId="2" hidden="1">{"fdsup://Directions/FactSet Auditing Viewer?action=AUDIT_VALUE&amp;DB=129&amp;ID1=26817G30&amp;VALUEID=02003&amp;SDATE=201104&amp;PERIODTYPE=QTR_STD&amp;SCFT=3&amp;window=popup_no_bar&amp;width=385&amp;height=120&amp;START_MAXIMIZED=FALSE&amp;creator=factset&amp;display_string=Audit"}</definedName>
    <definedName name="_55__FDSAUDITLINK__" hidden="1">{"fdsup://Directions/FactSet Auditing Viewer?action=AUDIT_VALUE&amp;DB=129&amp;ID1=26817G30&amp;VALUEID=02003&amp;SDATE=201104&amp;PERIODTYPE=QTR_STD&amp;SCFT=3&amp;window=popup_no_bar&amp;width=385&amp;height=120&amp;START_MAXIMIZED=FALSE&amp;creator=factset&amp;display_string=Audit"}</definedName>
    <definedName name="_5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896"}</definedName>
    <definedName name="_5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896"}</definedName>
    <definedName name="_55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724"}</definedName>
    <definedName name="_55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724"}</definedName>
    <definedName name="_55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723"}</definedName>
    <definedName name="_55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723"}</definedName>
    <definedName name="_55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722"}</definedName>
    <definedName name="_55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722"}</definedName>
    <definedName name="_55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721"}</definedName>
    <definedName name="_55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721"}</definedName>
    <definedName name="_55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720"}</definedName>
    <definedName name="_55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720"}</definedName>
    <definedName name="_55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719"}</definedName>
    <definedName name="_55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719"}</definedName>
    <definedName name="_55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718"}</definedName>
    <definedName name="_55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718"}</definedName>
    <definedName name="_55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717"}</definedName>
    <definedName name="_55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717"}</definedName>
    <definedName name="_55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716"}</definedName>
    <definedName name="_55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716"}</definedName>
    <definedName name="_55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715"}</definedName>
    <definedName name="_55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715"}</definedName>
    <definedName name="_5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895"}</definedName>
    <definedName name="_5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895"}</definedName>
    <definedName name="_55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714"}</definedName>
    <definedName name="_55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714"}</definedName>
    <definedName name="_55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713"}</definedName>
    <definedName name="_55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713"}</definedName>
    <definedName name="_55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712"}</definedName>
    <definedName name="_55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712"}</definedName>
    <definedName name="_55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711"}</definedName>
    <definedName name="_55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711"}</definedName>
    <definedName name="_55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710"}</definedName>
    <definedName name="_55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710"}</definedName>
    <definedName name="_55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709"}</definedName>
    <definedName name="_55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709"}</definedName>
    <definedName name="_55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708"}</definedName>
    <definedName name="_55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708"}</definedName>
    <definedName name="_55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707"}</definedName>
    <definedName name="_55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707"}</definedName>
    <definedName name="_55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706"}</definedName>
    <definedName name="_55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706"}</definedName>
    <definedName name="_55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705"}</definedName>
    <definedName name="_55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705"}</definedName>
    <definedName name="_5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894"}</definedName>
    <definedName name="_5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894"}</definedName>
    <definedName name="_55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704"}</definedName>
    <definedName name="_55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704"}</definedName>
    <definedName name="_55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703"}</definedName>
    <definedName name="_55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703"}</definedName>
    <definedName name="_55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702"}</definedName>
    <definedName name="_55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702"}</definedName>
    <definedName name="_55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701"}</definedName>
    <definedName name="_55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701"}</definedName>
    <definedName name="_55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700"}</definedName>
    <definedName name="_55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700"}</definedName>
    <definedName name="_55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699"}</definedName>
    <definedName name="_55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699"}</definedName>
    <definedName name="_55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698"}</definedName>
    <definedName name="_55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698"}</definedName>
    <definedName name="_55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697"}</definedName>
    <definedName name="_55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697"}</definedName>
    <definedName name="_55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696"}</definedName>
    <definedName name="_55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696"}</definedName>
    <definedName name="_55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695"}</definedName>
    <definedName name="_55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695"}</definedName>
    <definedName name="_5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893"}</definedName>
    <definedName name="_5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893"}</definedName>
    <definedName name="_55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694"}</definedName>
    <definedName name="_55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694"}</definedName>
    <definedName name="_55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693"}</definedName>
    <definedName name="_55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693"}</definedName>
    <definedName name="_55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692"}</definedName>
    <definedName name="_55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692"}</definedName>
    <definedName name="_55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691"}</definedName>
    <definedName name="_55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691"}</definedName>
    <definedName name="_55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690"}</definedName>
    <definedName name="_55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690"}</definedName>
    <definedName name="_55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689"}</definedName>
    <definedName name="_55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689"}</definedName>
    <definedName name="_55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688"}</definedName>
    <definedName name="_55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688"}</definedName>
    <definedName name="_55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687"}</definedName>
    <definedName name="_55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687"}</definedName>
    <definedName name="_55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686"}</definedName>
    <definedName name="_55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686"}</definedName>
    <definedName name="_55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685"}</definedName>
    <definedName name="_55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685"}</definedName>
    <definedName name="_5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892"}</definedName>
    <definedName name="_5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892"}</definedName>
    <definedName name="_55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684"}</definedName>
    <definedName name="_55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684"}</definedName>
    <definedName name="_55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683"}</definedName>
    <definedName name="_55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683"}</definedName>
    <definedName name="_55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682"}</definedName>
    <definedName name="_55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682"}</definedName>
    <definedName name="_55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681"}</definedName>
    <definedName name="_55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681"}</definedName>
    <definedName name="_55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680"}</definedName>
    <definedName name="_55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680"}</definedName>
    <definedName name="_55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679"}</definedName>
    <definedName name="_55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679"}</definedName>
    <definedName name="_55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678"}</definedName>
    <definedName name="_55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678"}</definedName>
    <definedName name="_55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677"}</definedName>
    <definedName name="_55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677"}</definedName>
    <definedName name="_55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676"}</definedName>
    <definedName name="_55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676"}</definedName>
    <definedName name="_55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675"}</definedName>
    <definedName name="_55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675"}</definedName>
    <definedName name="_5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891"}</definedName>
    <definedName name="_5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891"}</definedName>
    <definedName name="_55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674"}</definedName>
    <definedName name="_55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674"}</definedName>
    <definedName name="_55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673"}</definedName>
    <definedName name="_55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673"}</definedName>
    <definedName name="_55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672"}</definedName>
    <definedName name="_55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672"}</definedName>
    <definedName name="_55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671"}</definedName>
    <definedName name="_55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671"}</definedName>
    <definedName name="_55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670"}</definedName>
    <definedName name="_55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670"}</definedName>
    <definedName name="_55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669"}</definedName>
    <definedName name="_55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669"}</definedName>
    <definedName name="_55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668"}</definedName>
    <definedName name="_55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668"}</definedName>
    <definedName name="_55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667"}</definedName>
    <definedName name="_55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667"}</definedName>
    <definedName name="_55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666"}</definedName>
    <definedName name="_55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666"}</definedName>
    <definedName name="_55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665"}</definedName>
    <definedName name="_55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665"}</definedName>
    <definedName name="_5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890"}</definedName>
    <definedName name="_5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890"}</definedName>
    <definedName name="_55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664"}</definedName>
    <definedName name="_55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664"}</definedName>
    <definedName name="_55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663"}</definedName>
    <definedName name="_55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663"}</definedName>
    <definedName name="_55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662"}</definedName>
    <definedName name="_55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662"}</definedName>
    <definedName name="_55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661"}</definedName>
    <definedName name="_55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661"}</definedName>
    <definedName name="_55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660"}</definedName>
    <definedName name="_55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660"}</definedName>
    <definedName name="_55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659"}</definedName>
    <definedName name="_55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659"}</definedName>
    <definedName name="_55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658"}</definedName>
    <definedName name="_55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658"}</definedName>
    <definedName name="_55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657"}</definedName>
    <definedName name="_55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657"}</definedName>
    <definedName name="_55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656"}</definedName>
    <definedName name="_55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656"}</definedName>
    <definedName name="_55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655"}</definedName>
    <definedName name="_55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655"}</definedName>
    <definedName name="_5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889"}</definedName>
    <definedName name="_5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889"}</definedName>
    <definedName name="_55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654"}</definedName>
    <definedName name="_55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654"}</definedName>
    <definedName name="_55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653"}</definedName>
    <definedName name="_55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653"}</definedName>
    <definedName name="_55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652"}</definedName>
    <definedName name="_55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652"}</definedName>
    <definedName name="_55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651"}</definedName>
    <definedName name="_55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651"}</definedName>
    <definedName name="_55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650"}</definedName>
    <definedName name="_55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650"}</definedName>
    <definedName name="_55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649"}</definedName>
    <definedName name="_55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649"}</definedName>
    <definedName name="_55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648"}</definedName>
    <definedName name="_55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648"}</definedName>
    <definedName name="_55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647"}</definedName>
    <definedName name="_55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647"}</definedName>
    <definedName name="_55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646"}</definedName>
    <definedName name="_55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646"}</definedName>
    <definedName name="_55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645"}</definedName>
    <definedName name="_55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645"}</definedName>
    <definedName name="_5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888"}</definedName>
    <definedName name="_5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888"}</definedName>
    <definedName name="_55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644"}</definedName>
    <definedName name="_55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644"}</definedName>
    <definedName name="_55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643"}</definedName>
    <definedName name="_55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643"}</definedName>
    <definedName name="_55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642"}</definedName>
    <definedName name="_55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642"}</definedName>
    <definedName name="_55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641"}</definedName>
    <definedName name="_55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641"}</definedName>
    <definedName name="_55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640"}</definedName>
    <definedName name="_55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640"}</definedName>
    <definedName name="_55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639"}</definedName>
    <definedName name="_55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639"}</definedName>
    <definedName name="_55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638"}</definedName>
    <definedName name="_55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638"}</definedName>
    <definedName name="_55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637"}</definedName>
    <definedName name="_55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637"}</definedName>
    <definedName name="_55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636"}</definedName>
    <definedName name="_55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636"}</definedName>
    <definedName name="_55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635"}</definedName>
    <definedName name="_55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635"}</definedName>
    <definedName name="_5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887"}</definedName>
    <definedName name="_5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887"}</definedName>
    <definedName name="_55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634"}</definedName>
    <definedName name="_55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634"}</definedName>
    <definedName name="_55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633"}</definedName>
    <definedName name="_55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633"}</definedName>
    <definedName name="_55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632"}</definedName>
    <definedName name="_55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632"}</definedName>
    <definedName name="_55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631"}</definedName>
    <definedName name="_55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631"}</definedName>
    <definedName name="_55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630"}</definedName>
    <definedName name="_55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630"}</definedName>
    <definedName name="_55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629"}</definedName>
    <definedName name="_55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629"}</definedName>
    <definedName name="_55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628"}</definedName>
    <definedName name="_55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628"}</definedName>
    <definedName name="_55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627"}</definedName>
    <definedName name="_55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627"}</definedName>
    <definedName name="_55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626"}</definedName>
    <definedName name="_55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626"}</definedName>
    <definedName name="_55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625"}</definedName>
    <definedName name="_55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625"}</definedName>
    <definedName name="_56__FDSAUDITLINK__" localSheetId="2" hidden="1">{"fdsup://Directions/FactSet Auditing Viewer?action=AUDIT_VALUE&amp;DB=129&amp;ID1=26817G30&amp;VALUEID=03051&amp;SDATE=201104&amp;PERIODTYPE=QTR_STD&amp;SCFT=3&amp;window=popup_no_bar&amp;width=385&amp;height=120&amp;START_MAXIMIZED=FALSE&amp;creator=factset&amp;display_string=Audit"}</definedName>
    <definedName name="_56__FDSAUDITLINK__" hidden="1">{"fdsup://Directions/FactSet Auditing Viewer?action=AUDIT_VALUE&amp;DB=129&amp;ID1=26817G30&amp;VALUEID=03051&amp;SDATE=201104&amp;PERIODTYPE=QTR_STD&amp;SCFT=3&amp;window=popup_no_bar&amp;width=385&amp;height=120&amp;START_MAXIMIZED=FALSE&amp;creator=factset&amp;display_string=Audit"}</definedName>
    <definedName name="_5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886"}</definedName>
    <definedName name="_5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886"}</definedName>
    <definedName name="_56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624"}</definedName>
    <definedName name="_56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624"}</definedName>
    <definedName name="_56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623"}</definedName>
    <definedName name="_56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623"}</definedName>
    <definedName name="_56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622"}</definedName>
    <definedName name="_56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622"}</definedName>
    <definedName name="_56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621"}</definedName>
    <definedName name="_56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621"}</definedName>
    <definedName name="_56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620"}</definedName>
    <definedName name="_56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620"}</definedName>
    <definedName name="_56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619"}</definedName>
    <definedName name="_56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619"}</definedName>
    <definedName name="_56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618"}</definedName>
    <definedName name="_56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618"}</definedName>
    <definedName name="_56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617"}</definedName>
    <definedName name="_56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617"}</definedName>
    <definedName name="_56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616"}</definedName>
    <definedName name="_56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616"}</definedName>
    <definedName name="_56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615"}</definedName>
    <definedName name="_56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615"}</definedName>
    <definedName name="_5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885"}</definedName>
    <definedName name="_5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885"}</definedName>
    <definedName name="_56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614"}</definedName>
    <definedName name="_56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614"}</definedName>
    <definedName name="_56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613"}</definedName>
    <definedName name="_56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613"}</definedName>
    <definedName name="_56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612"}</definedName>
    <definedName name="_56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612"}</definedName>
    <definedName name="_56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611"}</definedName>
    <definedName name="_56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611"}</definedName>
    <definedName name="_56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610"}</definedName>
    <definedName name="_56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610"}</definedName>
    <definedName name="_56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609"}</definedName>
    <definedName name="_56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609"}</definedName>
    <definedName name="_56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608"}</definedName>
    <definedName name="_56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608"}</definedName>
    <definedName name="_56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607"}</definedName>
    <definedName name="_56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607"}</definedName>
    <definedName name="_56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606"}</definedName>
    <definedName name="_56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606"}</definedName>
    <definedName name="_56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605"}</definedName>
    <definedName name="_56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605"}</definedName>
    <definedName name="_5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884"}</definedName>
    <definedName name="_5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884"}</definedName>
    <definedName name="_56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604"}</definedName>
    <definedName name="_56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604"}</definedName>
    <definedName name="_56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603"}</definedName>
    <definedName name="_56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603"}</definedName>
    <definedName name="_56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602"}</definedName>
    <definedName name="_56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602"}</definedName>
    <definedName name="_56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601"}</definedName>
    <definedName name="_56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601"}</definedName>
    <definedName name="_56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600"}</definedName>
    <definedName name="_56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600"}</definedName>
    <definedName name="_56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599"}</definedName>
    <definedName name="_56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599"}</definedName>
    <definedName name="_56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598"}</definedName>
    <definedName name="_56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598"}</definedName>
    <definedName name="_56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597"}</definedName>
    <definedName name="_56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597"}</definedName>
    <definedName name="_56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596"}</definedName>
    <definedName name="_56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596"}</definedName>
    <definedName name="_56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595"}</definedName>
    <definedName name="_56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595"}</definedName>
    <definedName name="_5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883"}</definedName>
    <definedName name="_5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883"}</definedName>
    <definedName name="_56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594"}</definedName>
    <definedName name="_56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594"}</definedName>
    <definedName name="_56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593"}</definedName>
    <definedName name="_56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593"}</definedName>
    <definedName name="_56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592"}</definedName>
    <definedName name="_56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592"}</definedName>
    <definedName name="_56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591"}</definedName>
    <definedName name="_56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591"}</definedName>
    <definedName name="_56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590"}</definedName>
    <definedName name="_56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590"}</definedName>
    <definedName name="_56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589"}</definedName>
    <definedName name="_56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589"}</definedName>
    <definedName name="_56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588"}</definedName>
    <definedName name="_56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588"}</definedName>
    <definedName name="_56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587"}</definedName>
    <definedName name="_56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587"}</definedName>
    <definedName name="_56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586"}</definedName>
    <definedName name="_56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586"}</definedName>
    <definedName name="_56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585"}</definedName>
    <definedName name="_56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585"}</definedName>
    <definedName name="_5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882"}</definedName>
    <definedName name="_5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882"}</definedName>
    <definedName name="_56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584"}</definedName>
    <definedName name="_56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584"}</definedName>
    <definedName name="_56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583"}</definedName>
    <definedName name="_56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583"}</definedName>
    <definedName name="_56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582"}</definedName>
    <definedName name="_56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582"}</definedName>
    <definedName name="_56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581"}</definedName>
    <definedName name="_56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581"}</definedName>
    <definedName name="_56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580"}</definedName>
    <definedName name="_56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580"}</definedName>
    <definedName name="_56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579"}</definedName>
    <definedName name="_56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579"}</definedName>
    <definedName name="_56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578"}</definedName>
    <definedName name="_56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578"}</definedName>
    <definedName name="_56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577"}</definedName>
    <definedName name="_56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577"}</definedName>
    <definedName name="_56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576"}</definedName>
    <definedName name="_56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576"}</definedName>
    <definedName name="_56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575"}</definedName>
    <definedName name="_56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575"}</definedName>
    <definedName name="_5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881"}</definedName>
    <definedName name="_5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881"}</definedName>
    <definedName name="_56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574"}</definedName>
    <definedName name="_56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574"}</definedName>
    <definedName name="_56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573"}</definedName>
    <definedName name="_56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573"}</definedName>
    <definedName name="_56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572"}</definedName>
    <definedName name="_56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572"}</definedName>
    <definedName name="_56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571"}</definedName>
    <definedName name="_56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571"}</definedName>
    <definedName name="_56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570"}</definedName>
    <definedName name="_56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570"}</definedName>
    <definedName name="_56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569"}</definedName>
    <definedName name="_56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569"}</definedName>
    <definedName name="_56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568"}</definedName>
    <definedName name="_56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568"}</definedName>
    <definedName name="_56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567"}</definedName>
    <definedName name="_56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567"}</definedName>
    <definedName name="_56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566"}</definedName>
    <definedName name="_56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566"}</definedName>
    <definedName name="_56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565"}</definedName>
    <definedName name="_56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565"}</definedName>
    <definedName name="_5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880"}</definedName>
    <definedName name="_5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880"}</definedName>
    <definedName name="_56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564"}</definedName>
    <definedName name="_56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564"}</definedName>
    <definedName name="_56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563"}</definedName>
    <definedName name="_56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563"}</definedName>
    <definedName name="_56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562"}</definedName>
    <definedName name="_56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562"}</definedName>
    <definedName name="_56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561"}</definedName>
    <definedName name="_56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561"}</definedName>
    <definedName name="_56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560"}</definedName>
    <definedName name="_56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560"}</definedName>
    <definedName name="_56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559"}</definedName>
    <definedName name="_56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559"}</definedName>
    <definedName name="_56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558"}</definedName>
    <definedName name="_56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558"}</definedName>
    <definedName name="_56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557"}</definedName>
    <definedName name="_56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557"}</definedName>
    <definedName name="_56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556"}</definedName>
    <definedName name="_56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556"}</definedName>
    <definedName name="_56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491"}</definedName>
    <definedName name="_56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491"}</definedName>
    <definedName name="_5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879"}</definedName>
    <definedName name="_5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879"}</definedName>
    <definedName name="_56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490"}</definedName>
    <definedName name="_56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490"}</definedName>
    <definedName name="_56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489"}</definedName>
    <definedName name="_56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489"}</definedName>
    <definedName name="_56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488"}</definedName>
    <definedName name="_56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488"}</definedName>
    <definedName name="_56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487"}</definedName>
    <definedName name="_56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487"}</definedName>
    <definedName name="_56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486"}</definedName>
    <definedName name="_56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486"}</definedName>
    <definedName name="_56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485"}</definedName>
    <definedName name="_56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485"}</definedName>
    <definedName name="_56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484"}</definedName>
    <definedName name="_56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484"}</definedName>
    <definedName name="_56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483"}</definedName>
    <definedName name="_56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483"}</definedName>
    <definedName name="_56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482"}</definedName>
    <definedName name="_56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482"}</definedName>
    <definedName name="_56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481"}</definedName>
    <definedName name="_56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481"}</definedName>
    <definedName name="_5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878"}</definedName>
    <definedName name="_5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878"}</definedName>
    <definedName name="_56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480"}</definedName>
    <definedName name="_56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480"}</definedName>
    <definedName name="_56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479"}</definedName>
    <definedName name="_56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479"}</definedName>
    <definedName name="_56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478"}</definedName>
    <definedName name="_56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478"}</definedName>
    <definedName name="_56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477"}</definedName>
    <definedName name="_56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477"}</definedName>
    <definedName name="_56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476"}</definedName>
    <definedName name="_56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476"}</definedName>
    <definedName name="_56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475"}</definedName>
    <definedName name="_56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475"}</definedName>
    <definedName name="_56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474"}</definedName>
    <definedName name="_56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474"}</definedName>
    <definedName name="_56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473"}</definedName>
    <definedName name="_56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473"}</definedName>
    <definedName name="_56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472"}</definedName>
    <definedName name="_56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472"}</definedName>
    <definedName name="_56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471"}</definedName>
    <definedName name="_56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471"}</definedName>
    <definedName name="_5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877"}</definedName>
    <definedName name="_5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877"}</definedName>
    <definedName name="_56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470"}</definedName>
    <definedName name="_56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470"}</definedName>
    <definedName name="_56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469"}</definedName>
    <definedName name="_56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469"}</definedName>
    <definedName name="_56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468"}</definedName>
    <definedName name="_56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468"}</definedName>
    <definedName name="_56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467"}</definedName>
    <definedName name="_56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467"}</definedName>
    <definedName name="_56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466"}</definedName>
    <definedName name="_56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466"}</definedName>
    <definedName name="_56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465"}</definedName>
    <definedName name="_56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465"}</definedName>
    <definedName name="_56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464"}</definedName>
    <definedName name="_56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464"}</definedName>
    <definedName name="_56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463"}</definedName>
    <definedName name="_56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463"}</definedName>
    <definedName name="_56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462"}</definedName>
    <definedName name="_56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462"}</definedName>
    <definedName name="_56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461"}</definedName>
    <definedName name="_56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461"}</definedName>
    <definedName name="_57__FDSAUDITLINK__" localSheetId="2" hidden="1">{"fdsup://Directions/FactSet Auditing Viewer?action=AUDIT_VALUE&amp;DB=129&amp;ID1=00130H10&amp;VALUEID=01001&amp;SDATE=2011&amp;PERIODTYPE=ANN_STD&amp;SCFT=3&amp;window=popup_no_bar&amp;width=385&amp;height=120&amp;START_MAXIMIZED=FALSE&amp;creator=factset&amp;display_string=Audit"}</definedName>
    <definedName name="_57__FDSAUDITLINK__" hidden="1">{"fdsup://Directions/FactSet Auditing Viewer?action=AUDIT_VALUE&amp;DB=129&amp;ID1=00130H10&amp;VALUEID=01001&amp;SDATE=2011&amp;PERIODTYPE=ANN_STD&amp;SCFT=3&amp;window=popup_no_bar&amp;width=385&amp;height=120&amp;START_MAXIMIZED=FALSE&amp;creator=factset&amp;display_string=Audit"}</definedName>
    <definedName name="_5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876"}</definedName>
    <definedName name="_5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876"}</definedName>
    <definedName name="_57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460"}</definedName>
    <definedName name="_57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460"}</definedName>
    <definedName name="_57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459"}</definedName>
    <definedName name="_57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459"}</definedName>
    <definedName name="_57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458"}</definedName>
    <definedName name="_57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458"}</definedName>
    <definedName name="_57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457"}</definedName>
    <definedName name="_57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457"}</definedName>
    <definedName name="_57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456"}</definedName>
    <definedName name="_57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456"}</definedName>
    <definedName name="_57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455"}</definedName>
    <definedName name="_57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455"}</definedName>
    <definedName name="_57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454"}</definedName>
    <definedName name="_57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454"}</definedName>
    <definedName name="_57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453"}</definedName>
    <definedName name="_57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453"}</definedName>
    <definedName name="_57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452"}</definedName>
    <definedName name="_57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452"}</definedName>
    <definedName name="_57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451"}</definedName>
    <definedName name="_57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451"}</definedName>
    <definedName name="_5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875"}</definedName>
    <definedName name="_5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875"}</definedName>
    <definedName name="_57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450"}</definedName>
    <definedName name="_57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450"}</definedName>
    <definedName name="_57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449"}</definedName>
    <definedName name="_57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449"}</definedName>
    <definedName name="_57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448"}</definedName>
    <definedName name="_57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448"}</definedName>
    <definedName name="_57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447"}</definedName>
    <definedName name="_57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447"}</definedName>
    <definedName name="_57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446"}</definedName>
    <definedName name="_57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446"}</definedName>
    <definedName name="_57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445"}</definedName>
    <definedName name="_57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445"}</definedName>
    <definedName name="_57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444"}</definedName>
    <definedName name="_57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444"}</definedName>
    <definedName name="_57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443"}</definedName>
    <definedName name="_57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443"}</definedName>
    <definedName name="_57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442"}</definedName>
    <definedName name="_57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442"}</definedName>
    <definedName name="_57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441"}</definedName>
    <definedName name="_57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441"}</definedName>
    <definedName name="_5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874"}</definedName>
    <definedName name="_5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874"}</definedName>
    <definedName name="_57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440"}</definedName>
    <definedName name="_57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440"}</definedName>
    <definedName name="_57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439"}</definedName>
    <definedName name="_57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439"}</definedName>
    <definedName name="_57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438"}</definedName>
    <definedName name="_57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438"}</definedName>
    <definedName name="_57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437"}</definedName>
    <definedName name="_57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437"}</definedName>
    <definedName name="_57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436"}</definedName>
    <definedName name="_57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436"}</definedName>
    <definedName name="_57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435"}</definedName>
    <definedName name="_57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435"}</definedName>
    <definedName name="_57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434"}</definedName>
    <definedName name="_57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434"}</definedName>
    <definedName name="_57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433"}</definedName>
    <definedName name="_57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433"}</definedName>
    <definedName name="_57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432"}</definedName>
    <definedName name="_57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432"}</definedName>
    <definedName name="_57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431"}</definedName>
    <definedName name="_57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431"}</definedName>
    <definedName name="_5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873"}</definedName>
    <definedName name="_5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873"}</definedName>
    <definedName name="_57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430"}</definedName>
    <definedName name="_57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430"}</definedName>
    <definedName name="_57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429"}</definedName>
    <definedName name="_57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429"}</definedName>
    <definedName name="_57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428"}</definedName>
    <definedName name="_57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428"}</definedName>
    <definedName name="_57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427"}</definedName>
    <definedName name="_57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427"}</definedName>
    <definedName name="_57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426"}</definedName>
    <definedName name="_57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426"}</definedName>
    <definedName name="_57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425"}</definedName>
    <definedName name="_57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425"}</definedName>
    <definedName name="_57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424"}</definedName>
    <definedName name="_57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424"}</definedName>
    <definedName name="_57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423"}</definedName>
    <definedName name="_57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423"}</definedName>
    <definedName name="_57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422"}</definedName>
    <definedName name="_57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422"}</definedName>
    <definedName name="_57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421"}</definedName>
    <definedName name="_57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421"}</definedName>
    <definedName name="_5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872"}</definedName>
    <definedName name="_5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872"}</definedName>
    <definedName name="_57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420"}</definedName>
    <definedName name="_57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420"}</definedName>
    <definedName name="_57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419"}</definedName>
    <definedName name="_57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419"}</definedName>
    <definedName name="_57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418"}</definedName>
    <definedName name="_57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418"}</definedName>
    <definedName name="_57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417"}</definedName>
    <definedName name="_57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417"}</definedName>
    <definedName name="_57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416"}</definedName>
    <definedName name="_57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416"}</definedName>
    <definedName name="_57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415"}</definedName>
    <definedName name="_57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415"}</definedName>
    <definedName name="_57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414"}</definedName>
    <definedName name="_57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414"}</definedName>
    <definedName name="_57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413"}</definedName>
    <definedName name="_57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413"}</definedName>
    <definedName name="_57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412"}</definedName>
    <definedName name="_57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412"}</definedName>
    <definedName name="_57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411"}</definedName>
    <definedName name="_57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411"}</definedName>
    <definedName name="_5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871"}</definedName>
    <definedName name="_5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871"}</definedName>
    <definedName name="_57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410"}</definedName>
    <definedName name="_57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410"}</definedName>
    <definedName name="_57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409"}</definedName>
    <definedName name="_57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409"}</definedName>
    <definedName name="_57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408"}</definedName>
    <definedName name="_57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408"}</definedName>
    <definedName name="_57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407"}</definedName>
    <definedName name="_57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407"}</definedName>
    <definedName name="_57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406"}</definedName>
    <definedName name="_57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406"}</definedName>
    <definedName name="_57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405"}</definedName>
    <definedName name="_57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405"}</definedName>
    <definedName name="_57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404"}</definedName>
    <definedName name="_57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404"}</definedName>
    <definedName name="_57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403"}</definedName>
    <definedName name="_57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403"}</definedName>
    <definedName name="_57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402"}</definedName>
    <definedName name="_57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402"}</definedName>
    <definedName name="_57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401"}</definedName>
    <definedName name="_57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401"}</definedName>
    <definedName name="_5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870"}</definedName>
    <definedName name="_5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870"}</definedName>
    <definedName name="_57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400"}</definedName>
    <definedName name="_57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400"}</definedName>
    <definedName name="_57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399"}</definedName>
    <definedName name="_57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399"}</definedName>
    <definedName name="_57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398"}</definedName>
    <definedName name="_57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398"}</definedName>
    <definedName name="_57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397"}</definedName>
    <definedName name="_57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397"}</definedName>
    <definedName name="_57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396"}</definedName>
    <definedName name="_57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396"}</definedName>
    <definedName name="_57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395"}</definedName>
    <definedName name="_57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395"}</definedName>
    <definedName name="_57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394"}</definedName>
    <definedName name="_57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394"}</definedName>
    <definedName name="_57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393"}</definedName>
    <definedName name="_57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393"}</definedName>
    <definedName name="_57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392"}</definedName>
    <definedName name="_57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392"}</definedName>
    <definedName name="_57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391"}</definedName>
    <definedName name="_57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391"}</definedName>
    <definedName name="_5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869"}</definedName>
    <definedName name="_5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869"}</definedName>
    <definedName name="_57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390"}</definedName>
    <definedName name="_57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390"}</definedName>
    <definedName name="_57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389"}</definedName>
    <definedName name="_57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389"}</definedName>
    <definedName name="_57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388"}</definedName>
    <definedName name="_57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388"}</definedName>
    <definedName name="_57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387"}</definedName>
    <definedName name="_57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387"}</definedName>
    <definedName name="_57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386"}</definedName>
    <definedName name="_57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386"}</definedName>
    <definedName name="_57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385"}</definedName>
    <definedName name="_57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385"}</definedName>
    <definedName name="_57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384"}</definedName>
    <definedName name="_57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384"}</definedName>
    <definedName name="_57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383"}</definedName>
    <definedName name="_57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383"}</definedName>
    <definedName name="_57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382"}</definedName>
    <definedName name="_57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382"}</definedName>
    <definedName name="_57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381"}</definedName>
    <definedName name="_57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381"}</definedName>
    <definedName name="_5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868"}</definedName>
    <definedName name="_5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868"}</definedName>
    <definedName name="_57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380"}</definedName>
    <definedName name="_57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380"}</definedName>
    <definedName name="_57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379"}</definedName>
    <definedName name="_57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379"}</definedName>
    <definedName name="_57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378"}</definedName>
    <definedName name="_57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378"}</definedName>
    <definedName name="_57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377"}</definedName>
    <definedName name="_57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377"}</definedName>
    <definedName name="_57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376"}</definedName>
    <definedName name="_57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376"}</definedName>
    <definedName name="_57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375"}</definedName>
    <definedName name="_57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375"}</definedName>
    <definedName name="_57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374"}</definedName>
    <definedName name="_57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374"}</definedName>
    <definedName name="_57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373"}</definedName>
    <definedName name="_57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373"}</definedName>
    <definedName name="_57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372"}</definedName>
    <definedName name="_57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372"}</definedName>
    <definedName name="_57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371"}</definedName>
    <definedName name="_57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371"}</definedName>
    <definedName name="_5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867"}</definedName>
    <definedName name="_5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867"}</definedName>
    <definedName name="_57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370"}</definedName>
    <definedName name="_57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370"}</definedName>
    <definedName name="_57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369"}</definedName>
    <definedName name="_57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369"}</definedName>
    <definedName name="_57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368"}</definedName>
    <definedName name="_57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368"}</definedName>
    <definedName name="_57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367"}</definedName>
    <definedName name="_57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367"}</definedName>
    <definedName name="_57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366"}</definedName>
    <definedName name="_57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366"}</definedName>
    <definedName name="_57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365"}</definedName>
    <definedName name="_57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365"}</definedName>
    <definedName name="_57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364"}</definedName>
    <definedName name="_57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364"}</definedName>
    <definedName name="_57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363"}</definedName>
    <definedName name="_57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363"}</definedName>
    <definedName name="_57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362"}</definedName>
    <definedName name="_57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362"}</definedName>
    <definedName name="_57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361"}</definedName>
    <definedName name="_57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361"}</definedName>
    <definedName name="_58__FDSAUDITLINK__" localSheetId="2" hidden="1">{"fdsup://directions/FAT Viewer?action=UPDATE&amp;creator=factset&amp;DYN_ARGS=TRUE&amp;DOC_NAME=FAT:FQL_AUDITING_CLIENT_TEMPLATE.FAT&amp;display_string=Audit&amp;VAR:KEY=QXUXGFQZOR&amp;VAR:QUERY=RkZfREVCVF9MVChBTk4sMCk=&amp;WINDOW=FIRST_POPUP&amp;HEIGHT=450&amp;WIDTH=450&amp;START_MAXIMIZED=FALS","E&amp;VAR:CALENDAR=FIVEDAY&amp;VAR:SYMBOL=738048&amp;VAR:INDEX=0"}</definedName>
    <definedName name="_58__FDSAUDITLINK__" hidden="1">{"fdsup://directions/FAT Viewer?action=UPDATE&amp;creator=factset&amp;DYN_ARGS=TRUE&amp;DOC_NAME=FAT:FQL_AUDITING_CLIENT_TEMPLATE.FAT&amp;display_string=Audit&amp;VAR:KEY=QXUXGFQZOR&amp;VAR:QUERY=RkZfREVCVF9MVChBTk4sMCk=&amp;WINDOW=FIRST_POPUP&amp;HEIGHT=450&amp;WIDTH=450&amp;START_MAXIMIZED=FALS","E&amp;VAR:CALENDAR=FIVEDAY&amp;VAR:SYMBOL=738048&amp;VAR:INDEX=0"}</definedName>
    <definedName name="_5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866"}</definedName>
    <definedName name="_5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866"}</definedName>
    <definedName name="_58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360"}</definedName>
    <definedName name="_58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360"}</definedName>
    <definedName name="_58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359"}</definedName>
    <definedName name="_58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359"}</definedName>
    <definedName name="_58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358"}</definedName>
    <definedName name="_58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358"}</definedName>
    <definedName name="_58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357"}</definedName>
    <definedName name="_58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357"}</definedName>
    <definedName name="_58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356"}</definedName>
    <definedName name="_58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356"}</definedName>
    <definedName name="_58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355"}</definedName>
    <definedName name="_58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355"}</definedName>
    <definedName name="_58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354"}</definedName>
    <definedName name="_58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354"}</definedName>
    <definedName name="_58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353"}</definedName>
    <definedName name="_58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353"}</definedName>
    <definedName name="_58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352"}</definedName>
    <definedName name="_58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352"}</definedName>
    <definedName name="_58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351"}</definedName>
    <definedName name="_58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351"}</definedName>
    <definedName name="_5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865"}</definedName>
    <definedName name="_5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865"}</definedName>
    <definedName name="_58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350"}</definedName>
    <definedName name="_58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350"}</definedName>
    <definedName name="_58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349"}</definedName>
    <definedName name="_58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349"}</definedName>
    <definedName name="_58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348"}</definedName>
    <definedName name="_58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348"}</definedName>
    <definedName name="_58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347"}</definedName>
    <definedName name="_58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347"}</definedName>
    <definedName name="_58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346"}</definedName>
    <definedName name="_58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346"}</definedName>
    <definedName name="_58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345"}</definedName>
    <definedName name="_58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345"}</definedName>
    <definedName name="_58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344"}</definedName>
    <definedName name="_58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344"}</definedName>
    <definedName name="_58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343"}</definedName>
    <definedName name="_58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343"}</definedName>
    <definedName name="_58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342"}</definedName>
    <definedName name="_58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342"}</definedName>
    <definedName name="_58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341"}</definedName>
    <definedName name="_58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341"}</definedName>
    <definedName name="_5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864"}</definedName>
    <definedName name="_5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864"}</definedName>
    <definedName name="_58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340"}</definedName>
    <definedName name="_58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340"}</definedName>
    <definedName name="_58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339"}</definedName>
    <definedName name="_58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339"}</definedName>
    <definedName name="_58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338"}</definedName>
    <definedName name="_58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338"}</definedName>
    <definedName name="_58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337"}</definedName>
    <definedName name="_58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337"}</definedName>
    <definedName name="_58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336"}</definedName>
    <definedName name="_58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336"}</definedName>
    <definedName name="_58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335"}</definedName>
    <definedName name="_58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335"}</definedName>
    <definedName name="_58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334"}</definedName>
    <definedName name="_58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334"}</definedName>
    <definedName name="_58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333"}</definedName>
    <definedName name="_58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333"}</definedName>
    <definedName name="_58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332"}</definedName>
    <definedName name="_58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332"}</definedName>
    <definedName name="_58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331"}</definedName>
    <definedName name="_58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331"}</definedName>
    <definedName name="_5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863"}</definedName>
    <definedName name="_5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863"}</definedName>
    <definedName name="_58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330"}</definedName>
    <definedName name="_58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330"}</definedName>
    <definedName name="_58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329"}</definedName>
    <definedName name="_58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329"}</definedName>
    <definedName name="_58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328"}</definedName>
    <definedName name="_58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328"}</definedName>
    <definedName name="_58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327"}</definedName>
    <definedName name="_58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327"}</definedName>
    <definedName name="_58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326"}</definedName>
    <definedName name="_58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326"}</definedName>
    <definedName name="_58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325"}</definedName>
    <definedName name="_58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325"}</definedName>
    <definedName name="_58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324"}</definedName>
    <definedName name="_58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324"}</definedName>
    <definedName name="_58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323"}</definedName>
    <definedName name="_58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323"}</definedName>
    <definedName name="_58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322"}</definedName>
    <definedName name="_58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322"}</definedName>
    <definedName name="_58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321"}</definedName>
    <definedName name="_58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321"}</definedName>
    <definedName name="_583IQ___SET_WRITEDOWN_INS" hidden="1">"c59"</definedName>
    <definedName name="_5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862"}</definedName>
    <definedName name="_5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862"}</definedName>
    <definedName name="_58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320"}</definedName>
    <definedName name="_58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320"}</definedName>
    <definedName name="_58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319"}</definedName>
    <definedName name="_58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319"}</definedName>
    <definedName name="_58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318"}</definedName>
    <definedName name="_58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318"}</definedName>
    <definedName name="_58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317"}</definedName>
    <definedName name="_58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317"}</definedName>
    <definedName name="_58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316"}</definedName>
    <definedName name="_58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316"}</definedName>
    <definedName name="_58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315"}</definedName>
    <definedName name="_58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315"}</definedName>
    <definedName name="_58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314"}</definedName>
    <definedName name="_58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314"}</definedName>
    <definedName name="_58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313"}</definedName>
    <definedName name="_58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313"}</definedName>
    <definedName name="_58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312"}</definedName>
    <definedName name="_58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312"}</definedName>
    <definedName name="_58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311"}</definedName>
    <definedName name="_58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311"}</definedName>
    <definedName name="_5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861"}</definedName>
    <definedName name="_5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861"}</definedName>
    <definedName name="_58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310"}</definedName>
    <definedName name="_58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310"}</definedName>
    <definedName name="_58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309"}</definedName>
    <definedName name="_58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309"}</definedName>
    <definedName name="_58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308"}</definedName>
    <definedName name="_58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308"}</definedName>
    <definedName name="_58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307"}</definedName>
    <definedName name="_58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307"}</definedName>
    <definedName name="_58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306"}</definedName>
    <definedName name="_58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306"}</definedName>
    <definedName name="_58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305"}</definedName>
    <definedName name="_58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305"}</definedName>
    <definedName name="_58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304"}</definedName>
    <definedName name="_58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304"}</definedName>
    <definedName name="_58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303"}</definedName>
    <definedName name="_58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303"}</definedName>
    <definedName name="_58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302"}</definedName>
    <definedName name="_58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302"}</definedName>
    <definedName name="_58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301"}</definedName>
    <definedName name="_58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301"}</definedName>
    <definedName name="_5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860"}</definedName>
    <definedName name="_5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860"}</definedName>
    <definedName name="_58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300"}</definedName>
    <definedName name="_58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300"}</definedName>
    <definedName name="_58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299"}</definedName>
    <definedName name="_58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299"}</definedName>
    <definedName name="_58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298"}</definedName>
    <definedName name="_58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298"}</definedName>
    <definedName name="_58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297"}</definedName>
    <definedName name="_58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297"}</definedName>
    <definedName name="_58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296"}</definedName>
    <definedName name="_58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296"}</definedName>
    <definedName name="_58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295"}</definedName>
    <definedName name="_58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295"}</definedName>
    <definedName name="_58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294"}</definedName>
    <definedName name="_58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294"}</definedName>
    <definedName name="_58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293"}</definedName>
    <definedName name="_58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293"}</definedName>
    <definedName name="_58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292"}</definedName>
    <definedName name="_58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292"}</definedName>
    <definedName name="_58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291"}</definedName>
    <definedName name="_58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291"}</definedName>
    <definedName name="_5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859"}</definedName>
    <definedName name="_5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859"}</definedName>
    <definedName name="_58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290"}</definedName>
    <definedName name="_58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290"}</definedName>
    <definedName name="_58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289"}</definedName>
    <definedName name="_58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289"}</definedName>
    <definedName name="_58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288"}</definedName>
    <definedName name="_58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288"}</definedName>
    <definedName name="_58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287"}</definedName>
    <definedName name="_58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287"}</definedName>
    <definedName name="_58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286"}</definedName>
    <definedName name="_58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286"}</definedName>
    <definedName name="_58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285"}</definedName>
    <definedName name="_58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285"}</definedName>
    <definedName name="_58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284"}</definedName>
    <definedName name="_58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284"}</definedName>
    <definedName name="_58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283"}</definedName>
    <definedName name="_58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283"}</definedName>
    <definedName name="_58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282"}</definedName>
    <definedName name="_58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282"}</definedName>
    <definedName name="_58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281"}</definedName>
    <definedName name="_58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281"}</definedName>
    <definedName name="_5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858"}</definedName>
    <definedName name="_5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858"}</definedName>
    <definedName name="_58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280"}</definedName>
    <definedName name="_58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280"}</definedName>
    <definedName name="_58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279"}</definedName>
    <definedName name="_58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279"}</definedName>
    <definedName name="_58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278"}</definedName>
    <definedName name="_58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278"}</definedName>
    <definedName name="_58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277"}</definedName>
    <definedName name="_58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277"}</definedName>
    <definedName name="_58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276"}</definedName>
    <definedName name="_58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276"}</definedName>
    <definedName name="_58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275"}</definedName>
    <definedName name="_58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275"}</definedName>
    <definedName name="_58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274"}</definedName>
    <definedName name="_58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274"}</definedName>
    <definedName name="_58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273"}</definedName>
    <definedName name="_58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273"}</definedName>
    <definedName name="_58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272"}</definedName>
    <definedName name="_58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272"}</definedName>
    <definedName name="_58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271"}</definedName>
    <definedName name="_58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271"}</definedName>
    <definedName name="_5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857"}</definedName>
    <definedName name="_5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857"}</definedName>
    <definedName name="_58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270"}</definedName>
    <definedName name="_58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270"}</definedName>
    <definedName name="_58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269"}</definedName>
    <definedName name="_58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269"}</definedName>
    <definedName name="_58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268"}</definedName>
    <definedName name="_58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268"}</definedName>
    <definedName name="_58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267"}</definedName>
    <definedName name="_58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267"}</definedName>
    <definedName name="_58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266"}</definedName>
    <definedName name="_58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266"}</definedName>
    <definedName name="_58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265"}</definedName>
    <definedName name="_58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265"}</definedName>
    <definedName name="_58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264"}</definedName>
    <definedName name="_58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264"}</definedName>
    <definedName name="_58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263"}</definedName>
    <definedName name="_58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263"}</definedName>
    <definedName name="_58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262"}</definedName>
    <definedName name="_58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262"}</definedName>
    <definedName name="_58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261"}</definedName>
    <definedName name="_58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261"}</definedName>
    <definedName name="_59__FDSAUDITLINK__" localSheetId="2" hidden="1">{"fdsup://directions/FAT Viewer?action=UPDATE&amp;creator=factset&amp;DYN_ARGS=TRUE&amp;DOC_NAME=FAT:FQL_AUDITING_CLIENT_TEMPLATE.FAT&amp;display_string=Audit&amp;VAR:KEY=QZSXGVEJGR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59__FDSAUDITLINK__" hidden="1">{"fdsup://directions/FAT Viewer?action=UPDATE&amp;creator=factset&amp;DYN_ARGS=TRUE&amp;DOC_NAME=FAT:FQL_AUDITING_CLIENT_TEMPLATE.FAT&amp;display_string=Audit&amp;VAR:KEY=QZSXGVEJGR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5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856"}</definedName>
    <definedName name="_5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856"}</definedName>
    <definedName name="_59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260"}</definedName>
    <definedName name="_59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260"}</definedName>
    <definedName name="_59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259"}</definedName>
    <definedName name="_59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259"}</definedName>
    <definedName name="_59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258"}</definedName>
    <definedName name="_59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258"}</definedName>
    <definedName name="_59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257"}</definedName>
    <definedName name="_59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257"}</definedName>
    <definedName name="_59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256"}</definedName>
    <definedName name="_59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256"}</definedName>
    <definedName name="_59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255"}</definedName>
    <definedName name="_59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255"}</definedName>
    <definedName name="_59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254"}</definedName>
    <definedName name="_59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254"}</definedName>
    <definedName name="_59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253"}</definedName>
    <definedName name="_59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253"}</definedName>
    <definedName name="_59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252"}</definedName>
    <definedName name="_59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252"}</definedName>
    <definedName name="_59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251"}</definedName>
    <definedName name="_59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251"}</definedName>
    <definedName name="_5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855"}</definedName>
    <definedName name="_5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855"}</definedName>
    <definedName name="_59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250"}</definedName>
    <definedName name="_59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250"}</definedName>
    <definedName name="_59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249"}</definedName>
    <definedName name="_59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249"}</definedName>
    <definedName name="_59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248"}</definedName>
    <definedName name="_59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248"}</definedName>
    <definedName name="_59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247"}</definedName>
    <definedName name="_59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247"}</definedName>
    <definedName name="_59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246"}</definedName>
    <definedName name="_59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246"}</definedName>
    <definedName name="_59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245"}</definedName>
    <definedName name="_59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245"}</definedName>
    <definedName name="_59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244"}</definedName>
    <definedName name="_59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244"}</definedName>
    <definedName name="_59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243"}</definedName>
    <definedName name="_59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243"}</definedName>
    <definedName name="_59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242"}</definedName>
    <definedName name="_59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242"}</definedName>
    <definedName name="_59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241"}</definedName>
    <definedName name="_59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241"}</definedName>
    <definedName name="_5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854"}</definedName>
    <definedName name="_5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854"}</definedName>
    <definedName name="_59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240"}</definedName>
    <definedName name="_59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240"}</definedName>
    <definedName name="_59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239"}</definedName>
    <definedName name="_59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239"}</definedName>
    <definedName name="_59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238"}</definedName>
    <definedName name="_59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238"}</definedName>
    <definedName name="_59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237"}</definedName>
    <definedName name="_59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237"}</definedName>
    <definedName name="_59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236"}</definedName>
    <definedName name="_59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236"}</definedName>
    <definedName name="_59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235"}</definedName>
    <definedName name="_59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235"}</definedName>
    <definedName name="_59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234"}</definedName>
    <definedName name="_59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234"}</definedName>
    <definedName name="_59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233"}</definedName>
    <definedName name="_59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233"}</definedName>
    <definedName name="_59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232"}</definedName>
    <definedName name="_59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232"}</definedName>
    <definedName name="_59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231"}</definedName>
    <definedName name="_59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231"}</definedName>
    <definedName name="_5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853"}</definedName>
    <definedName name="_5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853"}</definedName>
    <definedName name="_59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230"}</definedName>
    <definedName name="_59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230"}</definedName>
    <definedName name="_59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229"}</definedName>
    <definedName name="_59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229"}</definedName>
    <definedName name="_59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228"}</definedName>
    <definedName name="_59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228"}</definedName>
    <definedName name="_59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227"}</definedName>
    <definedName name="_59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227"}</definedName>
    <definedName name="_59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226"}</definedName>
    <definedName name="_59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226"}</definedName>
    <definedName name="_59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225"}</definedName>
    <definedName name="_59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225"}</definedName>
    <definedName name="_59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224"}</definedName>
    <definedName name="_59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224"}</definedName>
    <definedName name="_59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223"}</definedName>
    <definedName name="_59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223"}</definedName>
    <definedName name="_59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222"}</definedName>
    <definedName name="_59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222"}</definedName>
    <definedName name="_59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221"}</definedName>
    <definedName name="_59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221"}</definedName>
    <definedName name="_5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852"}</definedName>
    <definedName name="_5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852"}</definedName>
    <definedName name="_59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220"}</definedName>
    <definedName name="_59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220"}</definedName>
    <definedName name="_59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219"}</definedName>
    <definedName name="_59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219"}</definedName>
    <definedName name="_59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218"}</definedName>
    <definedName name="_59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218"}</definedName>
    <definedName name="_59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217"}</definedName>
    <definedName name="_59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217"}</definedName>
    <definedName name="_59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216"}</definedName>
    <definedName name="_59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216"}</definedName>
    <definedName name="_59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215"}</definedName>
    <definedName name="_59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215"}</definedName>
    <definedName name="_59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214"}</definedName>
    <definedName name="_59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214"}</definedName>
    <definedName name="_59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213"}</definedName>
    <definedName name="_59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213"}</definedName>
    <definedName name="_59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212"}</definedName>
    <definedName name="_59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212"}</definedName>
    <definedName name="_59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211"}</definedName>
    <definedName name="_59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211"}</definedName>
    <definedName name="_5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851"}</definedName>
    <definedName name="_5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851"}</definedName>
    <definedName name="_59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210"}</definedName>
    <definedName name="_59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210"}</definedName>
    <definedName name="_59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209"}</definedName>
    <definedName name="_59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209"}</definedName>
    <definedName name="_59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208"}</definedName>
    <definedName name="_59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208"}</definedName>
    <definedName name="_59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207"}</definedName>
    <definedName name="_59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207"}</definedName>
    <definedName name="_59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206"}</definedName>
    <definedName name="_59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206"}</definedName>
    <definedName name="_59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205"}</definedName>
    <definedName name="_59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205"}</definedName>
    <definedName name="_59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204"}</definedName>
    <definedName name="_59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204"}</definedName>
    <definedName name="_59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203"}</definedName>
    <definedName name="_59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203"}</definedName>
    <definedName name="_59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202"}</definedName>
    <definedName name="_59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202"}</definedName>
    <definedName name="_59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201"}</definedName>
    <definedName name="_59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201"}</definedName>
    <definedName name="_5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850"}</definedName>
    <definedName name="_5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850"}</definedName>
    <definedName name="_59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200"}</definedName>
    <definedName name="_59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200"}</definedName>
    <definedName name="_59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199"}</definedName>
    <definedName name="_59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199"}</definedName>
    <definedName name="_59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198"}</definedName>
    <definedName name="_59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198"}</definedName>
    <definedName name="_59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197"}</definedName>
    <definedName name="_59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197"}</definedName>
    <definedName name="_59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196"}</definedName>
    <definedName name="_59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196"}</definedName>
    <definedName name="_59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195"}</definedName>
    <definedName name="_59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195"}</definedName>
    <definedName name="_59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194"}</definedName>
    <definedName name="_59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194"}</definedName>
    <definedName name="_59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193"}</definedName>
    <definedName name="_59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193"}</definedName>
    <definedName name="_59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192"}</definedName>
    <definedName name="_59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192"}</definedName>
    <definedName name="_59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191"}</definedName>
    <definedName name="_59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191"}</definedName>
    <definedName name="_5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849"}</definedName>
    <definedName name="_5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849"}</definedName>
    <definedName name="_59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190"}</definedName>
    <definedName name="_59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190"}</definedName>
    <definedName name="_59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189"}</definedName>
    <definedName name="_59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189"}</definedName>
    <definedName name="_59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188"}</definedName>
    <definedName name="_59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188"}</definedName>
    <definedName name="_59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187"}</definedName>
    <definedName name="_59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187"}</definedName>
    <definedName name="_59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186"}</definedName>
    <definedName name="_59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186"}</definedName>
    <definedName name="_59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185"}</definedName>
    <definedName name="_59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185"}</definedName>
    <definedName name="_59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184"}</definedName>
    <definedName name="_59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184"}</definedName>
    <definedName name="_59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183"}</definedName>
    <definedName name="_59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183"}</definedName>
    <definedName name="_59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182"}</definedName>
    <definedName name="_59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182"}</definedName>
    <definedName name="_59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181"}</definedName>
    <definedName name="_59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181"}</definedName>
    <definedName name="_5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848"}</definedName>
    <definedName name="_5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848"}</definedName>
    <definedName name="_59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180"}</definedName>
    <definedName name="_59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180"}</definedName>
    <definedName name="_59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179"}</definedName>
    <definedName name="_59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179"}</definedName>
    <definedName name="_59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178"}</definedName>
    <definedName name="_59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178"}</definedName>
    <definedName name="_59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177"}</definedName>
    <definedName name="_59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177"}</definedName>
    <definedName name="_59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176"}</definedName>
    <definedName name="_59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176"}</definedName>
    <definedName name="_59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175"}</definedName>
    <definedName name="_59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175"}</definedName>
    <definedName name="_59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174"}</definedName>
    <definedName name="_59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174"}</definedName>
    <definedName name="_59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173"}</definedName>
    <definedName name="_59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173"}</definedName>
    <definedName name="_59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172"}</definedName>
    <definedName name="_59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172"}</definedName>
    <definedName name="_59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171"}</definedName>
    <definedName name="_59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171"}</definedName>
    <definedName name="_5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847"}</definedName>
    <definedName name="_5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847"}</definedName>
    <definedName name="_59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170"}</definedName>
    <definedName name="_59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170"}</definedName>
    <definedName name="_59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169"}</definedName>
    <definedName name="_59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169"}</definedName>
    <definedName name="_59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168"}</definedName>
    <definedName name="_59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168"}</definedName>
    <definedName name="_59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167"}</definedName>
    <definedName name="_59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167"}</definedName>
    <definedName name="_59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166"}</definedName>
    <definedName name="_59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166"}</definedName>
    <definedName name="_59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165"}</definedName>
    <definedName name="_59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165"}</definedName>
    <definedName name="_59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164"}</definedName>
    <definedName name="_59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164"}</definedName>
    <definedName name="_59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163"}</definedName>
    <definedName name="_59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163"}</definedName>
    <definedName name="_59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162"}</definedName>
    <definedName name="_59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162"}</definedName>
    <definedName name="_59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161"}</definedName>
    <definedName name="_59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161"}</definedName>
    <definedName name="_6__123Graph_ACHART_6" hidden="1">'[23]Lease Flows'!$F$68:$AH$68</definedName>
    <definedName name="_6__123Graph_AGRAFICO_2" hidden="1">#REF!</definedName>
    <definedName name="_6__123Graph_ECHART_1" hidden="1">'[21]Results from Nov 98'!$F$5:$F$9</definedName>
    <definedName name="_6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57"}</definedName>
    <definedName name="_6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57"}</definedName>
    <definedName name="_6__FDSAUDITLINK___1" localSheetId="2" hidden="1">{"fdsup://directions/FAT Viewer?action=UPDATE&amp;creator=factset&amp;DYN_ARGS=TRUE&amp;DOC_NAME=FAT:FQL_AUDITING_CLIENT_TEMPLATE.FAT&amp;display_string=Audit&amp;VAR:KEY=CBUZGTUVWR&amp;VAR:QUERY=UkdGX0VOVFJQUl9WQUwoQU5OLDQwNTYyLCwsLCwsTk9BVURJVCk=&amp;WINDOW=FIRST_POPUP&amp;HEIGHT=450&amp;WI","DTH=450&amp;START_MAXIMIZED=FALSE&amp;VAR:CALENDAR=US&amp;VAR:SYMBOL=ALGN&amp;VAR:INDEX=0"}</definedName>
    <definedName name="_6__FDSAUDITLINK___1" hidden="1">{"fdsup://directions/FAT Viewer?action=UPDATE&amp;creator=factset&amp;DYN_ARGS=TRUE&amp;DOC_NAME=FAT:FQL_AUDITING_CLIENT_TEMPLATE.FAT&amp;display_string=Audit&amp;VAR:KEY=CBUZGTUVWR&amp;VAR:QUERY=UkdGX0VOVFJQUl9WQUwoQU5OLDQwNTYyLCwsLCwsTk9BVURJVCk=&amp;WINDOW=FIRST_POPUP&amp;HEIGHT=450&amp;WI","DTH=450&amp;START_MAXIMIZED=FALSE&amp;VAR:CALENDAR=US&amp;VAR:SYMBOL=ALGN&amp;VAR:INDEX=0"}</definedName>
    <definedName name="_6__FDSAUDITLINK___2" localSheetId="2" hidden="1">{"fdsup://directions/FAT Viewer?action=UPDATE&amp;creator=factset&amp;DYN_ARGS=TRUE&amp;DOC_NAME=FAT:FQL_AUDITING_CLIENT_TEMPLATE.FAT&amp;display_string=Audit&amp;VAR:KEY=CBUZGTUVWR&amp;VAR:QUERY=UkdGX0VOVFJQUl9WQUwoQU5OLDQwNTYyLCwsLCwsTk9BVURJVCk=&amp;WINDOW=FIRST_POPUP&amp;HEIGHT=450&amp;WI","DTH=450&amp;START_MAXIMIZED=FALSE&amp;VAR:CALENDAR=US&amp;VAR:SYMBOL=ALGN&amp;VAR:INDEX=0"}</definedName>
    <definedName name="_6__FDSAUDITLINK___2" hidden="1">{"fdsup://directions/FAT Viewer?action=UPDATE&amp;creator=factset&amp;DYN_ARGS=TRUE&amp;DOC_NAME=FAT:FQL_AUDITING_CLIENT_TEMPLATE.FAT&amp;display_string=Audit&amp;VAR:KEY=CBUZGTUVWR&amp;VAR:QUERY=UkdGX0VOVFJQUl9WQUwoQU5OLDQwNTYyLCwsLCwsTk9BVURJVCk=&amp;WINDOW=FIRST_POPUP&amp;HEIGHT=450&amp;WI","DTH=450&amp;START_MAXIMIZED=FALSE&amp;VAR:CALENDAR=US&amp;VAR:SYMBOL=ALGN&amp;VAR:INDEX=0"}</definedName>
    <definedName name="_60__FDSAUDITLINK__" localSheetId="2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60__FDSAUDITLINK__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6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846"}</definedName>
    <definedName name="_6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846"}</definedName>
    <definedName name="_60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160"}</definedName>
    <definedName name="_60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160"}</definedName>
    <definedName name="_60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159"}</definedName>
    <definedName name="_60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159"}</definedName>
    <definedName name="_60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158"}</definedName>
    <definedName name="_60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158"}</definedName>
    <definedName name="_60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157"}</definedName>
    <definedName name="_60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157"}</definedName>
    <definedName name="_60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156"}</definedName>
    <definedName name="_60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156"}</definedName>
    <definedName name="_60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155"}</definedName>
    <definedName name="_60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155"}</definedName>
    <definedName name="_60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154"}</definedName>
    <definedName name="_60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154"}</definedName>
    <definedName name="_60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153"}</definedName>
    <definedName name="_60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153"}</definedName>
    <definedName name="_60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152"}</definedName>
    <definedName name="_60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152"}</definedName>
    <definedName name="_60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151"}</definedName>
    <definedName name="_60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151"}</definedName>
    <definedName name="_6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845"}</definedName>
    <definedName name="_6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845"}</definedName>
    <definedName name="_601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150"}</definedName>
    <definedName name="_601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150"}</definedName>
    <definedName name="_60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149"}</definedName>
    <definedName name="_60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149"}</definedName>
    <definedName name="_601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148"}</definedName>
    <definedName name="_601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148"}</definedName>
    <definedName name="_601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147"}</definedName>
    <definedName name="_601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147"}</definedName>
    <definedName name="_601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146"}</definedName>
    <definedName name="_601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146"}</definedName>
    <definedName name="_601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145"}</definedName>
    <definedName name="_601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145"}</definedName>
    <definedName name="_601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144"}</definedName>
    <definedName name="_601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144"}</definedName>
    <definedName name="_601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143"}</definedName>
    <definedName name="_601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143"}</definedName>
    <definedName name="_601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142"}</definedName>
    <definedName name="_601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142"}</definedName>
    <definedName name="_601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141"}</definedName>
    <definedName name="_601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141"}</definedName>
    <definedName name="_6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844"}</definedName>
    <definedName name="_6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844"}</definedName>
    <definedName name="_602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140"}</definedName>
    <definedName name="_602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140"}</definedName>
    <definedName name="_602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139"}</definedName>
    <definedName name="_602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139"}</definedName>
    <definedName name="_602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138"}</definedName>
    <definedName name="_602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138"}</definedName>
    <definedName name="_602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137"}</definedName>
    <definedName name="_602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137"}</definedName>
    <definedName name="_602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136"}</definedName>
    <definedName name="_602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136"}</definedName>
    <definedName name="_602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135"}</definedName>
    <definedName name="_602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135"}</definedName>
    <definedName name="_602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134"}</definedName>
    <definedName name="_602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134"}</definedName>
    <definedName name="_60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133"}</definedName>
    <definedName name="_60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133"}</definedName>
    <definedName name="_60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132"}</definedName>
    <definedName name="_60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132"}</definedName>
    <definedName name="_60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131"}</definedName>
    <definedName name="_60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131"}</definedName>
    <definedName name="_6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843"}</definedName>
    <definedName name="_6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843"}</definedName>
    <definedName name="_60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"}</definedName>
    <definedName name="_60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"}</definedName>
    <definedName name="_60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"}</definedName>
    <definedName name="_60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"}</definedName>
    <definedName name="_60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"}</definedName>
    <definedName name="_60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"}</definedName>
    <definedName name="_60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"}</definedName>
    <definedName name="_60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"}</definedName>
    <definedName name="_60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"}</definedName>
    <definedName name="_60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126"}</definedName>
    <definedName name="_60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"}</definedName>
    <definedName name="_60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125"}</definedName>
    <definedName name="_60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"}</definedName>
    <definedName name="_60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124"}</definedName>
    <definedName name="_60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"}</definedName>
    <definedName name="_60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123"}</definedName>
    <definedName name="_60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"}</definedName>
    <definedName name="_60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122"}</definedName>
    <definedName name="_60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"}</definedName>
    <definedName name="_60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121"}</definedName>
    <definedName name="_6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842"}</definedName>
    <definedName name="_6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842"}</definedName>
    <definedName name="_60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"}</definedName>
    <definedName name="_60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120"}</definedName>
    <definedName name="_60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"}</definedName>
    <definedName name="_60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119"}</definedName>
    <definedName name="_60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"}</definedName>
    <definedName name="_60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118"}</definedName>
    <definedName name="_60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"}</definedName>
    <definedName name="_60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117"}</definedName>
    <definedName name="_60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"}</definedName>
    <definedName name="_60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116"}</definedName>
    <definedName name="_604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"}</definedName>
    <definedName name="_604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115"}</definedName>
    <definedName name="_60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"}</definedName>
    <definedName name="_60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114"}</definedName>
    <definedName name="_60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"}</definedName>
    <definedName name="_60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113"}</definedName>
    <definedName name="_60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"}</definedName>
    <definedName name="_60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112"}</definedName>
    <definedName name="_60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"}</definedName>
    <definedName name="_60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111"}</definedName>
    <definedName name="_6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841"}</definedName>
    <definedName name="_6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841"}</definedName>
    <definedName name="_60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"}</definedName>
    <definedName name="_60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110"}</definedName>
    <definedName name="_60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"}</definedName>
    <definedName name="_60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109"}</definedName>
    <definedName name="_60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"}</definedName>
    <definedName name="_60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108"}</definedName>
    <definedName name="_60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"}</definedName>
    <definedName name="_60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107"}</definedName>
    <definedName name="_60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"}</definedName>
    <definedName name="_60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106"}</definedName>
    <definedName name="_60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"}</definedName>
    <definedName name="_60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105"}</definedName>
    <definedName name="_60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"}</definedName>
    <definedName name="_60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104"}</definedName>
    <definedName name="_60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"}</definedName>
    <definedName name="_60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103"}</definedName>
    <definedName name="_60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"}</definedName>
    <definedName name="_60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102"}</definedName>
    <definedName name="_60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"}</definedName>
    <definedName name="_60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101"}</definedName>
    <definedName name="_6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840"}</definedName>
    <definedName name="_6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840"}</definedName>
    <definedName name="_60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"}</definedName>
    <definedName name="_60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100"}</definedName>
    <definedName name="_60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"}</definedName>
    <definedName name="_60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99"}</definedName>
    <definedName name="_60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"}</definedName>
    <definedName name="_60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98"}</definedName>
    <definedName name="_60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"}</definedName>
    <definedName name="_60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97"}</definedName>
    <definedName name="_60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"}</definedName>
    <definedName name="_60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96"}</definedName>
    <definedName name="_60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"}</definedName>
    <definedName name="_60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95"}</definedName>
    <definedName name="_60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"}</definedName>
    <definedName name="_60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94"}</definedName>
    <definedName name="_60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"}</definedName>
    <definedName name="_60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93"}</definedName>
    <definedName name="_60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"}</definedName>
    <definedName name="_60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92"}</definedName>
    <definedName name="_60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"}</definedName>
    <definedName name="_60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91"}</definedName>
    <definedName name="_6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839"}</definedName>
    <definedName name="_6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839"}</definedName>
    <definedName name="_60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"}</definedName>
    <definedName name="_60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90"}</definedName>
    <definedName name="_60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"}</definedName>
    <definedName name="_60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89"}</definedName>
    <definedName name="_60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"}</definedName>
    <definedName name="_60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88"}</definedName>
    <definedName name="_60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"}</definedName>
    <definedName name="_60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87"}</definedName>
    <definedName name="_60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"}</definedName>
    <definedName name="_60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86"}</definedName>
    <definedName name="_60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"}</definedName>
    <definedName name="_60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85"}</definedName>
    <definedName name="_60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"}</definedName>
    <definedName name="_60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84"}</definedName>
    <definedName name="_60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"}</definedName>
    <definedName name="_60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83"}</definedName>
    <definedName name="_60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"}</definedName>
    <definedName name="_60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82"}</definedName>
    <definedName name="_60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"}</definedName>
    <definedName name="_60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81"}</definedName>
    <definedName name="_6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838"}</definedName>
    <definedName name="_6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838"}</definedName>
    <definedName name="_60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"}</definedName>
    <definedName name="_60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80"}</definedName>
    <definedName name="_60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"}</definedName>
    <definedName name="_60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79"}</definedName>
    <definedName name="_60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"}</definedName>
    <definedName name="_60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78"}</definedName>
    <definedName name="_60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"}</definedName>
    <definedName name="_60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77"}</definedName>
    <definedName name="_60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"}</definedName>
    <definedName name="_60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76"}</definedName>
    <definedName name="_60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"}</definedName>
    <definedName name="_60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75"}</definedName>
    <definedName name="_60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"}</definedName>
    <definedName name="_60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74"}</definedName>
    <definedName name="_60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"}</definedName>
    <definedName name="_60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73"}</definedName>
    <definedName name="_60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"}</definedName>
    <definedName name="_60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72"}</definedName>
    <definedName name="_60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"}</definedName>
    <definedName name="_60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71"}</definedName>
    <definedName name="_6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837"}</definedName>
    <definedName name="_6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837"}</definedName>
    <definedName name="_60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"}</definedName>
    <definedName name="_60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70"}</definedName>
    <definedName name="_60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"}</definedName>
    <definedName name="_60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69"}</definedName>
    <definedName name="_60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"}</definedName>
    <definedName name="_60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68"}</definedName>
    <definedName name="_60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"}</definedName>
    <definedName name="_60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67"}</definedName>
    <definedName name="_60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"}</definedName>
    <definedName name="_60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66"}</definedName>
    <definedName name="_60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"}</definedName>
    <definedName name="_60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65"}</definedName>
    <definedName name="_60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"}</definedName>
    <definedName name="_60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64"}</definedName>
    <definedName name="_60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"}</definedName>
    <definedName name="_60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63"}</definedName>
    <definedName name="_60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"}</definedName>
    <definedName name="_60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62"}</definedName>
    <definedName name="_60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"}</definedName>
    <definedName name="_60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61"}</definedName>
    <definedName name="_61__FDSAUDITLINK__" localSheetId="2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61__FDSAUDITLINK__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6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836"}</definedName>
    <definedName name="_6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836"}</definedName>
    <definedName name="_610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29"}</definedName>
    <definedName name="_610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29"}</definedName>
    <definedName name="_6101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26"}</definedName>
    <definedName name="_6101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26"}</definedName>
    <definedName name="_6102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25"}</definedName>
    <definedName name="_6102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25"}</definedName>
    <definedName name="_6103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24"}</definedName>
    <definedName name="_6103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24"}</definedName>
    <definedName name="_6104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23"}</definedName>
    <definedName name="_6104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23"}</definedName>
    <definedName name="_6105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22"}</definedName>
    <definedName name="_6105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22"}</definedName>
    <definedName name="_6106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21"}</definedName>
    <definedName name="_6106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21"}</definedName>
    <definedName name="_6107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20"}</definedName>
    <definedName name="_6107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20"}</definedName>
    <definedName name="_610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19"}</definedName>
    <definedName name="_610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19"}</definedName>
    <definedName name="_6109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18"}</definedName>
    <definedName name="_6109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18"}</definedName>
    <definedName name="_6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835"}</definedName>
    <definedName name="_6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835"}</definedName>
    <definedName name="_6110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17"}</definedName>
    <definedName name="_6110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17"}</definedName>
    <definedName name="_6111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16"}</definedName>
    <definedName name="_6111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16"}</definedName>
    <definedName name="_6112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15"}</definedName>
    <definedName name="_6112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15"}</definedName>
    <definedName name="_6113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14"}</definedName>
    <definedName name="_6113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14"}</definedName>
    <definedName name="_6114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13"}</definedName>
    <definedName name="_6114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13"}</definedName>
    <definedName name="_6115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12"}</definedName>
    <definedName name="_6115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12"}</definedName>
    <definedName name="_6116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11"}</definedName>
    <definedName name="_6116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11"}</definedName>
    <definedName name="_6117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10"}</definedName>
    <definedName name="_6117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10"}</definedName>
    <definedName name="_611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9"}</definedName>
    <definedName name="_611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9"}</definedName>
    <definedName name="_6119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8"}</definedName>
    <definedName name="_6119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8"}</definedName>
    <definedName name="_6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834"}</definedName>
    <definedName name="_6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834"}</definedName>
    <definedName name="_6120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7"}</definedName>
    <definedName name="_6120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7"}</definedName>
    <definedName name="_6121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6"}</definedName>
    <definedName name="_6121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6"}</definedName>
    <definedName name="_6122__FDSAUDITLINK__" localSheetId="2" hidden="1">{"fdsup://directions/FAT Viewer?action=UPDATE&amp;creator=factset&amp;DYN_ARGS=TRUE&amp;DOC_NAME=FAT:FQL_AUDITING_CLIENT_TEMPLATE.FAT&amp;display_string=Audit&amp;VAR:KEY=ERQZUFMFOX&amp;VAR:QUERY=RkZfRUJJVF9PUEVSKEFOTiwwKQ==&amp;WINDOW=FIRST_POPUP&amp;HEIGHT=450&amp;WIDTH=450&amp;START_MAXIMIZED=","FALSE&amp;VAR:CALENDAR=FIVEDAY&amp;VAR:SYMBOL=641086&amp;VAR:INDEX=0"}</definedName>
    <definedName name="_6122__FDSAUDITLINK__" hidden="1">{"fdsup://directions/FAT Viewer?action=UPDATE&amp;creator=factset&amp;DYN_ARGS=TRUE&amp;DOC_NAME=FAT:FQL_AUDITING_CLIENT_TEMPLATE.FAT&amp;display_string=Audit&amp;VAR:KEY=ERQZUFMFOX&amp;VAR:QUERY=RkZfRUJJVF9PUEVSKEFOTiwwKQ==&amp;WINDOW=FIRST_POPUP&amp;HEIGHT=450&amp;WIDTH=450&amp;START_MAXIMIZED=","FALSE&amp;VAR:CALENDAR=FIVEDAY&amp;VAR:SYMBOL=641086&amp;VAR:INDEX=0"}</definedName>
    <definedName name="_6123__FDSAUDITLINK__" localSheetId="2" hidden="1">{"fdsup://directions/FAT Viewer?action=UPDATE&amp;creator=factset&amp;DYN_ARGS=TRUE&amp;DOC_NAME=FAT:FQL_AUDITING_CLIENT_TEMPLATE.FAT&amp;display_string=Audit&amp;VAR:KEY=OXKZYXENQJ&amp;VAR:QUERY=RkZfRUJJVF9PUEVSKEFOTiwtMUFZKQ==&amp;WINDOW=FIRST_POPUP&amp;HEIGHT=450&amp;WIDTH=450&amp;START_MAXIMI","ZED=FALSE&amp;VAR:CALENDAR=FIVEDAY&amp;VAR:SYMBOL=641086&amp;VAR:INDEX=0"}</definedName>
    <definedName name="_6123__FDSAUDITLINK__" hidden="1">{"fdsup://directions/FAT Viewer?action=UPDATE&amp;creator=factset&amp;DYN_ARGS=TRUE&amp;DOC_NAME=FAT:FQL_AUDITING_CLIENT_TEMPLATE.FAT&amp;display_string=Audit&amp;VAR:KEY=OXKZYXENQJ&amp;VAR:QUERY=RkZfRUJJVF9PUEVSKEFOTiwtMUFZKQ==&amp;WINDOW=FIRST_POPUP&amp;HEIGHT=450&amp;WIDTH=450&amp;START_MAXIMI","ZED=FALSE&amp;VAR:CALENDAR=FIVEDAY&amp;VAR:SYMBOL=641086&amp;VAR:INDEX=0"}</definedName>
    <definedName name="_6124__FDSAUDITLINK__" localSheetId="2" hidden="1">{"fdsup://Directions/FactSet Auditing Viewer?action=AUDIT_VALUE&amp;DB=129&amp;ID1=641086&amp;VALUEID=01001&amp;SDATE=2010&amp;PERIODTYPE=ANN_STD&amp;SCFT=3&amp;window=popup_no_bar&amp;width=385&amp;height=120&amp;START_MAXIMIZED=FALSE&amp;creator=factset&amp;display_string=Audit"}</definedName>
    <definedName name="_6124__FDSAUDITLINK__" hidden="1">{"fdsup://Directions/FactSet Auditing Viewer?action=AUDIT_VALUE&amp;DB=129&amp;ID1=641086&amp;VALUEID=01001&amp;SDATE=2010&amp;PERIODTYPE=ANN_STD&amp;SCFT=3&amp;window=popup_no_bar&amp;width=385&amp;height=120&amp;START_MAXIMIZED=FALSE&amp;creator=factset&amp;display_string=Audit"}</definedName>
    <definedName name="_6125__FDSAUDITLINK__" localSheetId="2" hidden="1">{"fdsup://Directions/FactSet Auditing Viewer?action=AUDIT_VALUE&amp;DB=129&amp;ID1=641086&amp;VALUEID=02256&amp;SDATE=201103&amp;PERIODTYPE=QTR_STD&amp;SCFT=3&amp;window=popup_no_bar&amp;width=385&amp;height=120&amp;START_MAXIMIZED=FALSE&amp;creator=factset&amp;display_string=Audit"}</definedName>
    <definedName name="_6125__FDSAUDITLINK__" hidden="1">{"fdsup://Directions/FactSet Auditing Viewer?action=AUDIT_VALUE&amp;DB=129&amp;ID1=641086&amp;VALUEID=02256&amp;SDATE=201103&amp;PERIODTYPE=QTR_STD&amp;SCFT=3&amp;window=popup_no_bar&amp;width=385&amp;height=120&amp;START_MAXIMIZED=FALSE&amp;creator=factset&amp;display_string=Audit"}</definedName>
    <definedName name="_6126__FDSAUDITLINK__" localSheetId="2" hidden="1">{"fdsup://Directions/FactSet Auditing Viewer?action=AUDIT_VALUE&amp;DB=129&amp;ID1=641086&amp;VALUEID=02001&amp;SDATE=201103&amp;PERIODTYPE=QTR_STD&amp;SCFT=3&amp;window=popup_no_bar&amp;width=385&amp;height=120&amp;START_MAXIMIZED=FALSE&amp;creator=factset&amp;display_string=Audit"}</definedName>
    <definedName name="_6126__FDSAUDITLINK__" hidden="1">{"fdsup://Directions/FactSet Auditing Viewer?action=AUDIT_VALUE&amp;DB=129&amp;ID1=641086&amp;VALUEID=02001&amp;SDATE=201103&amp;PERIODTYPE=QTR_STD&amp;SCFT=3&amp;window=popup_no_bar&amp;width=385&amp;height=120&amp;START_MAXIMIZED=FALSE&amp;creator=factset&amp;display_string=Audit"}</definedName>
    <definedName name="_612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1277"}</definedName>
    <definedName name="_612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1277"}</definedName>
    <definedName name="_612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1276"}</definedName>
    <definedName name="_612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1276"}</definedName>
    <definedName name="_612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1301"}</definedName>
    <definedName name="_612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1301"}</definedName>
    <definedName name="_6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833"}</definedName>
    <definedName name="_6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833"}</definedName>
    <definedName name="_613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1300"}</definedName>
    <definedName name="_613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1300"}</definedName>
    <definedName name="_613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1299"}</definedName>
    <definedName name="_613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1299"}</definedName>
    <definedName name="_613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1298"}</definedName>
    <definedName name="_613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1298"}</definedName>
    <definedName name="_613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1297"}</definedName>
    <definedName name="_613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1297"}</definedName>
    <definedName name="_613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1296"}</definedName>
    <definedName name="_613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1296"}</definedName>
    <definedName name="_613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1295"}</definedName>
    <definedName name="_613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1295"}</definedName>
    <definedName name="_613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1294"}</definedName>
    <definedName name="_613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1294"}</definedName>
    <definedName name="_613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1293"}</definedName>
    <definedName name="_613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1293"}</definedName>
    <definedName name="_613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1292"}</definedName>
    <definedName name="_613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1292"}</definedName>
    <definedName name="_613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1291"}</definedName>
    <definedName name="_613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1291"}</definedName>
    <definedName name="_6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832"}</definedName>
    <definedName name="_6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832"}</definedName>
    <definedName name="_614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1290"}</definedName>
    <definedName name="_614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1290"}</definedName>
    <definedName name="_614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1289"}</definedName>
    <definedName name="_614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1289"}</definedName>
    <definedName name="_614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1288"}</definedName>
    <definedName name="_614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1288"}</definedName>
    <definedName name="_614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1287"}</definedName>
    <definedName name="_614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1287"}</definedName>
    <definedName name="_614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1286"}</definedName>
    <definedName name="_614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1286"}</definedName>
    <definedName name="_6145__FDSAUDITLINK__" localSheetId="2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1279"}</definedName>
    <definedName name="_6145__FDSAUDITLINK__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1279"}</definedName>
    <definedName name="_614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555"}</definedName>
    <definedName name="_614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555"}</definedName>
    <definedName name="_614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554"}</definedName>
    <definedName name="_614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554"}</definedName>
    <definedName name="_614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553"}</definedName>
    <definedName name="_614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553"}</definedName>
    <definedName name="_614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552"}</definedName>
    <definedName name="_614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552"}</definedName>
    <definedName name="_6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831"}</definedName>
    <definedName name="_6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831"}</definedName>
    <definedName name="_615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551"}</definedName>
    <definedName name="_615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551"}</definedName>
    <definedName name="_615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550"}</definedName>
    <definedName name="_615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550"}</definedName>
    <definedName name="_615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549"}</definedName>
    <definedName name="_615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549"}</definedName>
    <definedName name="_615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548"}</definedName>
    <definedName name="_615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548"}</definedName>
    <definedName name="_615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547"}</definedName>
    <definedName name="_615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547"}</definedName>
    <definedName name="_615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546"}</definedName>
    <definedName name="_615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546"}</definedName>
    <definedName name="_615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545"}</definedName>
    <definedName name="_615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545"}</definedName>
    <definedName name="_615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544"}</definedName>
    <definedName name="_615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544"}</definedName>
    <definedName name="_615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543"}</definedName>
    <definedName name="_615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543"}</definedName>
    <definedName name="_615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542"}</definedName>
    <definedName name="_615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542"}</definedName>
    <definedName name="_6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830"}</definedName>
    <definedName name="_6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830"}</definedName>
    <definedName name="_616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541"}</definedName>
    <definedName name="_616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541"}</definedName>
    <definedName name="_616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540"}</definedName>
    <definedName name="_616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540"}</definedName>
    <definedName name="_616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539"}</definedName>
    <definedName name="_616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539"}</definedName>
    <definedName name="_616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538"}</definedName>
    <definedName name="_616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538"}</definedName>
    <definedName name="_616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537"}</definedName>
    <definedName name="_616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537"}</definedName>
    <definedName name="_616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536"}</definedName>
    <definedName name="_616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536"}</definedName>
    <definedName name="_616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535"}</definedName>
    <definedName name="_616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535"}</definedName>
    <definedName name="_616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534"}</definedName>
    <definedName name="_616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534"}</definedName>
    <definedName name="_616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533"}</definedName>
    <definedName name="_616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533"}</definedName>
    <definedName name="_61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532"}</definedName>
    <definedName name="_61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532"}</definedName>
    <definedName name="_6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829"}</definedName>
    <definedName name="_6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829"}</definedName>
    <definedName name="_617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531"}</definedName>
    <definedName name="_617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531"}</definedName>
    <definedName name="_617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530"}</definedName>
    <definedName name="_617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530"}</definedName>
    <definedName name="_617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529"}</definedName>
    <definedName name="_617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529"}</definedName>
    <definedName name="_617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528"}</definedName>
    <definedName name="_617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528"}</definedName>
    <definedName name="_617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527"}</definedName>
    <definedName name="_617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527"}</definedName>
    <definedName name="_617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526"}</definedName>
    <definedName name="_617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526"}</definedName>
    <definedName name="_617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525"}</definedName>
    <definedName name="_617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525"}</definedName>
    <definedName name="_617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524"}</definedName>
    <definedName name="_617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524"}</definedName>
    <definedName name="_617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523"}</definedName>
    <definedName name="_617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523"}</definedName>
    <definedName name="_617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522"}</definedName>
    <definedName name="_617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522"}</definedName>
    <definedName name="_6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828"}</definedName>
    <definedName name="_6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828"}</definedName>
    <definedName name="_618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521"}</definedName>
    <definedName name="_618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521"}</definedName>
    <definedName name="_61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520"}</definedName>
    <definedName name="_61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520"}</definedName>
    <definedName name="_618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519"}</definedName>
    <definedName name="_618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519"}</definedName>
    <definedName name="_618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518"}</definedName>
    <definedName name="_618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518"}</definedName>
    <definedName name="_618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517"}</definedName>
    <definedName name="_618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517"}</definedName>
    <definedName name="_618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516"}</definedName>
    <definedName name="_618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516"}</definedName>
    <definedName name="_618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515"}</definedName>
    <definedName name="_618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515"}</definedName>
    <definedName name="_618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514"}</definedName>
    <definedName name="_618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514"}</definedName>
    <definedName name="_618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513"}</definedName>
    <definedName name="_618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513"}</definedName>
    <definedName name="_618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512"}</definedName>
    <definedName name="_618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512"}</definedName>
    <definedName name="_6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827"}</definedName>
    <definedName name="_6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827"}</definedName>
    <definedName name="_61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511"}</definedName>
    <definedName name="_61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511"}</definedName>
    <definedName name="_619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510"}</definedName>
    <definedName name="_619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510"}</definedName>
    <definedName name="_619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509"}</definedName>
    <definedName name="_619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509"}</definedName>
    <definedName name="_619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508"}</definedName>
    <definedName name="_619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508"}</definedName>
    <definedName name="_619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507"}</definedName>
    <definedName name="_619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507"}</definedName>
    <definedName name="_619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506"}</definedName>
    <definedName name="_619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506"}</definedName>
    <definedName name="_619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505"}</definedName>
    <definedName name="_619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505"}</definedName>
    <definedName name="_61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504"}</definedName>
    <definedName name="_61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504"}</definedName>
    <definedName name="_619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503"}</definedName>
    <definedName name="_619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503"}</definedName>
    <definedName name="_61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502"}</definedName>
    <definedName name="_61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502"}</definedName>
    <definedName name="_62__FDSAUDITLINK__" localSheetId="2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62__FDSAUDITLINK__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6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826"}</definedName>
    <definedName name="_6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826"}</definedName>
    <definedName name="_620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501"}</definedName>
    <definedName name="_620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501"}</definedName>
    <definedName name="_620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500"}</definedName>
    <definedName name="_620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500"}</definedName>
    <definedName name="_6202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499"}</definedName>
    <definedName name="_6202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499"}</definedName>
    <definedName name="_6203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498"}</definedName>
    <definedName name="_6203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498"}</definedName>
    <definedName name="_6204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497"}</definedName>
    <definedName name="_6204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497"}</definedName>
    <definedName name="_6205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496"}</definedName>
    <definedName name="_6205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496"}</definedName>
    <definedName name="_6206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495"}</definedName>
    <definedName name="_6206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495"}</definedName>
    <definedName name="_620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494"}</definedName>
    <definedName name="_620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494"}</definedName>
    <definedName name="_6208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493"}</definedName>
    <definedName name="_6208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493"}</definedName>
    <definedName name="_620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492"}</definedName>
    <definedName name="_620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492"}</definedName>
    <definedName name="_6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825"}</definedName>
    <definedName name="_6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825"}</definedName>
    <definedName name="_6210__FDSAUDITLINK__" localSheetId="2" hidden="1">{"fdsup://directions/FAT Viewer?action=UPDATE&amp;creator=factset&amp;DYN_ARGS=TRUE&amp;DOC_NAME=FAT:FQL_AUDITING_CLIENT_TEMPLATE.FAT&amp;display_string=Audit&amp;VAR:KEY=CREJMZMJKH&amp;VAR:QUERY=RkZfRU5UUlBSX1ZBTF9EQUlMWSg0MDkzMiwtNUFZLEQsLCwnRElMJyk=&amp;WINDOW=FIRST_POPUP&amp;HEIGHT=45","0&amp;WIDTH=450&amp;START_MAXIMIZED=FALSE&amp;VAR:CALENDAR=FIVEDAY&amp;VAR:SYMBOL=738048&amp;VAR:INDEX=0"}</definedName>
    <definedName name="_6210__FDSAUDITLINK__" hidden="1">{"fdsup://directions/FAT Viewer?action=UPDATE&amp;creator=factset&amp;DYN_ARGS=TRUE&amp;DOC_NAME=FAT:FQL_AUDITING_CLIENT_TEMPLATE.FAT&amp;display_string=Audit&amp;VAR:KEY=CREJMZMJKH&amp;VAR:QUERY=RkZfRU5UUlBSX1ZBTF9EQUlMWSg0MDkzMiwtNUFZLEQsLCwnRElMJyk=&amp;WINDOW=FIRST_POPUP&amp;HEIGHT=45","0&amp;WIDTH=450&amp;START_MAXIMIZED=FALSE&amp;VAR:CALENDAR=FIVEDAY&amp;VAR:SYMBOL=738048&amp;VAR:INDEX=0"}</definedName>
    <definedName name="_621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1302"}</definedName>
    <definedName name="_621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1302"}</definedName>
    <definedName name="_6212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28"}</definedName>
    <definedName name="_6212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28"}</definedName>
    <definedName name="_6213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27"}</definedName>
    <definedName name="_6213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27"}</definedName>
    <definedName name="_6214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31"}</definedName>
    <definedName name="_6214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31"}</definedName>
    <definedName name="_6215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30"}</definedName>
    <definedName name="_6215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30"}</definedName>
    <definedName name="_6216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44"}</definedName>
    <definedName name="_6216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44"}</definedName>
    <definedName name="_6217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43"}</definedName>
    <definedName name="_6217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43"}</definedName>
    <definedName name="_6218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31"}</definedName>
    <definedName name="_6218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31"}</definedName>
    <definedName name="_6219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30"}</definedName>
    <definedName name="_6219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30"}</definedName>
    <definedName name="_6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824"}</definedName>
    <definedName name="_6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824"}</definedName>
    <definedName name="_6220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31"}</definedName>
    <definedName name="_6220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31"}</definedName>
    <definedName name="_6221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30"}</definedName>
    <definedName name="_6221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30"}</definedName>
    <definedName name="_6222__FDSAUDITLINK__" localSheetId="2" hidden="1">{"fdsup://Directions/FactSet Auditing Viewer?action=AUDIT_VALUE&amp;DB=129&amp;ID1=480808&amp;VALUEID=01250&amp;SDATE=2010&amp;PERIODTYPE=ANN_STD&amp;SCFT=3&amp;window=popup_no_bar&amp;width=385&amp;height=120&amp;START_MAXIMIZED=FALSE&amp;creator=factset&amp;display_string=Audit"}</definedName>
    <definedName name="_6222__FDSAUDITLINK__" hidden="1">{"fdsup://Directions/FactSet Auditing Viewer?action=AUDIT_VALUE&amp;DB=129&amp;ID1=480808&amp;VALUEID=01250&amp;SDATE=2010&amp;PERIODTYPE=ANN_STD&amp;SCFT=3&amp;window=popup_no_bar&amp;width=385&amp;height=120&amp;START_MAXIMIZED=FALSE&amp;creator=factset&amp;display_string=Audit"}</definedName>
    <definedName name="_6223__FDSAUDITLINK__" localSheetId="2" hidden="1">{"fdsup://Directions/FactSet Auditing Viewer?action=AUDIT_VALUE&amp;DB=129&amp;ID1=480808&amp;VALUEID=01250&amp;SDATE=2009&amp;PERIODTYPE=ANN_STD&amp;SCFT=3&amp;window=popup_no_bar&amp;width=385&amp;height=120&amp;START_MAXIMIZED=FALSE&amp;creator=factset&amp;display_string=Audit"}</definedName>
    <definedName name="_6223__FDSAUDITLINK__" hidden="1">{"fdsup://Directions/FactSet Auditing Viewer?action=AUDIT_VALUE&amp;DB=129&amp;ID1=480808&amp;VALUEID=01250&amp;SDATE=2009&amp;PERIODTYPE=ANN_STD&amp;SCFT=3&amp;window=popup_no_bar&amp;width=385&amp;height=120&amp;START_MAXIMIZED=FALSE&amp;creator=factset&amp;display_string=Audit"}</definedName>
    <definedName name="_6224__FDSAUDITLINK__" localSheetId="2" hidden="1">{"fdsup://Directions/FactSet Auditing Viewer?action=AUDIT_VALUE&amp;DB=129&amp;ID1=480808&amp;VALUEID=01001&amp;SDATE=2010&amp;PERIODTYPE=ANN_STD&amp;SCFT=3&amp;window=popup_no_bar&amp;width=385&amp;height=120&amp;START_MAXIMIZED=FALSE&amp;creator=factset&amp;display_string=Audit"}</definedName>
    <definedName name="_6224__FDSAUDITLINK__" hidden="1">{"fdsup://Directions/FactSet Auditing Viewer?action=AUDIT_VALUE&amp;DB=129&amp;ID1=480808&amp;VALUEID=01001&amp;SDATE=2010&amp;PERIODTYPE=ANN_STD&amp;SCFT=3&amp;window=popup_no_bar&amp;width=385&amp;height=120&amp;START_MAXIMIZED=FALSE&amp;creator=factset&amp;display_string=Audit"}</definedName>
    <definedName name="_6225__FDSAUDITLINK__" localSheetId="2" hidden="1">{"fdsup://Directions/FactSet Auditing Viewer?action=AUDIT_VALUE&amp;DB=129&amp;ID1=480808&amp;VALUEID=01001&amp;SDATE=2009&amp;PERIODTYPE=ANN_STD&amp;SCFT=3&amp;window=popup_no_bar&amp;width=385&amp;height=120&amp;START_MAXIMIZED=FALSE&amp;creator=factset&amp;display_string=Audit"}</definedName>
    <definedName name="_6225__FDSAUDITLINK__" hidden="1">{"fdsup://Directions/FactSet Auditing Viewer?action=AUDIT_VALUE&amp;DB=129&amp;ID1=480808&amp;VALUEID=01001&amp;SDATE=2009&amp;PERIODTYPE=ANN_STD&amp;SCFT=3&amp;window=popup_no_bar&amp;width=385&amp;height=120&amp;START_MAXIMIZED=FALSE&amp;creator=factset&amp;display_string=Audit"}</definedName>
    <definedName name="_6226__FDSAUDITLINK__" localSheetId="2" hidden="1">{"fdsup://Directions/FactSet Auditing Viewer?action=AUDIT_VALUE&amp;DB=129&amp;ID1=480808&amp;VALUEID=03261&amp;SDATE=201101&amp;PERIODTYPE=SEMI_STD&amp;SCFT=3&amp;window=popup_no_bar&amp;width=385&amp;height=120&amp;START_MAXIMIZED=FALSE&amp;creator=factset&amp;display_string=Audit"}</definedName>
    <definedName name="_6226__FDSAUDITLINK__" hidden="1">{"fdsup://Directions/FactSet Auditing Viewer?action=AUDIT_VALUE&amp;DB=129&amp;ID1=480808&amp;VALUEID=03261&amp;SDATE=201101&amp;PERIODTYPE=SEMI_STD&amp;SCFT=3&amp;window=popup_no_bar&amp;width=385&amp;height=120&amp;START_MAXIMIZED=FALSE&amp;creator=factset&amp;display_string=Audit"}</definedName>
    <definedName name="_6227__FDSAUDITLINK__" localSheetId="2" hidden="1">{"fdsup://Directions/FactSet Auditing Viewer?action=AUDIT_VALUE&amp;DB=129&amp;ID1=480808&amp;VALUEID=02256&amp;SDATE=201101&amp;PERIODTYPE=SEMI_STD&amp;SCFT=3&amp;window=popup_no_bar&amp;width=385&amp;height=120&amp;START_MAXIMIZED=FALSE&amp;creator=factset&amp;display_string=Audit"}</definedName>
    <definedName name="_6227__FDSAUDITLINK__" hidden="1">{"fdsup://Directions/FactSet Auditing Viewer?action=AUDIT_VALUE&amp;DB=129&amp;ID1=480808&amp;VALUEID=02256&amp;SDATE=201101&amp;PERIODTYPE=SEMI_STD&amp;SCFT=3&amp;window=popup_no_bar&amp;width=385&amp;height=120&amp;START_MAXIMIZED=FALSE&amp;creator=factset&amp;display_string=Audit"}</definedName>
    <definedName name="_622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44"}</definedName>
    <definedName name="_622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44"}</definedName>
    <definedName name="_6229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43"}</definedName>
    <definedName name="_6229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43"}</definedName>
    <definedName name="_6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823"}</definedName>
    <definedName name="_6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823"}</definedName>
    <definedName name="_6230__FDSAUDITLINK__" localSheetId="2" hidden="1">{"fdsup://Directions/FactSet Auditing Viewer?action=AUDIT_VALUE&amp;DB=129&amp;ID1=471349&amp;VALUEID=01001&amp;SDATE=2010&amp;PERIODTYPE=ANN_STD&amp;SCFT=3&amp;window=popup_no_bar&amp;width=385&amp;height=120&amp;START_MAXIMIZED=FALSE&amp;creator=factset&amp;display_string=Audit"}</definedName>
    <definedName name="_6230__FDSAUDITLINK__" hidden="1">{"fdsup://Directions/FactSet Auditing Viewer?action=AUDIT_VALUE&amp;DB=129&amp;ID1=471349&amp;VALUEID=01001&amp;SDATE=2010&amp;PERIODTYPE=ANN_STD&amp;SCFT=3&amp;window=popup_no_bar&amp;width=385&amp;height=120&amp;START_MAXIMIZED=FALSE&amp;creator=factset&amp;display_string=Audit"}</definedName>
    <definedName name="_6231__FDSAUDITLINK__" localSheetId="2" hidden="1">{"fdsup://Directions/FactSet Auditing Viewer?action=AUDIT_VALUE&amp;DB=129&amp;ID1=471349&amp;VALUEID=01001&amp;SDATE=2009&amp;PERIODTYPE=ANN_STD&amp;SCFT=3&amp;window=popup_no_bar&amp;width=385&amp;height=120&amp;START_MAXIMIZED=FALSE&amp;creator=factset&amp;display_string=Audit"}</definedName>
    <definedName name="_6231__FDSAUDITLINK__" hidden="1">{"fdsup://Directions/FactSet Auditing Viewer?action=AUDIT_VALUE&amp;DB=129&amp;ID1=471349&amp;VALUEID=01001&amp;SDATE=2009&amp;PERIODTYPE=ANN_STD&amp;SCFT=3&amp;window=popup_no_bar&amp;width=385&amp;height=120&amp;START_MAXIMIZED=FALSE&amp;creator=factset&amp;display_string=Audit"}</definedName>
    <definedName name="_6232__FDSAUDITLINK__" localSheetId="2" hidden="1">{"fdsup://Directions/FactSet Auditing Viewer?action=AUDIT_VALUE&amp;DB=129&amp;ID1=471349&amp;VALUEID=03261&amp;SDATE=2010&amp;PERIODTYPE=ANN_STD&amp;SCFT=3&amp;window=popup_no_bar&amp;width=385&amp;height=120&amp;START_MAXIMIZED=FALSE&amp;creator=factset&amp;display_string=Audit"}</definedName>
    <definedName name="_6232__FDSAUDITLINK__" hidden="1">{"fdsup://Directions/FactSet Auditing Viewer?action=AUDIT_VALUE&amp;DB=129&amp;ID1=471349&amp;VALUEID=03261&amp;SDATE=2010&amp;PERIODTYPE=ANN_STD&amp;SCFT=3&amp;window=popup_no_bar&amp;width=385&amp;height=120&amp;START_MAXIMIZED=FALSE&amp;creator=factset&amp;display_string=Audit"}</definedName>
    <definedName name="_6233__FDSAUDITLINK__" localSheetId="2" hidden="1">{"fdsup://Directions/FactSet Auditing Viewer?action=AUDIT_VALUE&amp;DB=129&amp;ID1=471349&amp;VALUEID=02256&amp;SDATE=2010&amp;PERIODTYPE=ANN_STD&amp;SCFT=3&amp;window=popup_no_bar&amp;width=385&amp;height=120&amp;START_MAXIMIZED=FALSE&amp;creator=factset&amp;display_string=Audit"}</definedName>
    <definedName name="_6233__FDSAUDITLINK__" hidden="1">{"fdsup://Directions/FactSet Auditing Viewer?action=AUDIT_VALUE&amp;DB=129&amp;ID1=471349&amp;VALUEID=02256&amp;SDATE=2010&amp;PERIODTYPE=ANN_STD&amp;SCFT=3&amp;window=popup_no_bar&amp;width=385&amp;height=120&amp;START_MAXIMIZED=FALSE&amp;creator=factset&amp;display_string=Audit"}</definedName>
    <definedName name="_6234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29"}</definedName>
    <definedName name="_6234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29"}</definedName>
    <definedName name="_6235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43"}</definedName>
    <definedName name="_6235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43"}</definedName>
    <definedName name="_6236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42"}</definedName>
    <definedName name="_6236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42"}</definedName>
    <definedName name="_6237__FDSAUDITLINK__" localSheetId="2" hidden="1">{"fdsup://Directions/FactSet Auditing Viewer?action=AUDIT_VALUE&amp;DB=129&amp;ID1=418224&amp;VALUEID=01001&amp;SDATE=2010&amp;PERIODTYPE=ANN_STD&amp;SCFT=3&amp;window=popup_no_bar&amp;width=385&amp;height=120&amp;START_MAXIMIZED=FALSE&amp;creator=factset&amp;display_string=Audit"}</definedName>
    <definedName name="_6237__FDSAUDITLINK__" hidden="1">{"fdsup://Directions/FactSet Auditing Viewer?action=AUDIT_VALUE&amp;DB=129&amp;ID1=418224&amp;VALUEID=01001&amp;SDATE=2010&amp;PERIODTYPE=ANN_STD&amp;SCFT=3&amp;window=popup_no_bar&amp;width=385&amp;height=120&amp;START_MAXIMIZED=FALSE&amp;creator=factset&amp;display_string=Audit"}</definedName>
    <definedName name="_6238__FDSAUDITLINK__" localSheetId="2" hidden="1">{"fdsup://Directions/FactSet Auditing Viewer?action=AUDIT_VALUE&amp;DB=129&amp;ID1=418224&amp;VALUEID=01001&amp;SDATE=2009&amp;PERIODTYPE=ANN_STD&amp;SCFT=3&amp;window=popup_no_bar&amp;width=385&amp;height=120&amp;START_MAXIMIZED=FALSE&amp;creator=factset&amp;display_string=Audit"}</definedName>
    <definedName name="_6238__FDSAUDITLINK__" hidden="1">{"fdsup://Directions/FactSet Auditing Viewer?action=AUDIT_VALUE&amp;DB=129&amp;ID1=418224&amp;VALUEID=01001&amp;SDATE=2009&amp;PERIODTYPE=ANN_STD&amp;SCFT=3&amp;window=popup_no_bar&amp;width=385&amp;height=120&amp;START_MAXIMIZED=FALSE&amp;creator=factset&amp;display_string=Audit"}</definedName>
    <definedName name="_6239__FDSAUDITLINK__" localSheetId="2" hidden="1">{"fdsup://Directions/FactSet Auditing Viewer?action=AUDIT_VALUE&amp;DB=129&amp;ID1=418224&amp;VALUEID=03261&amp;SDATE=201101&amp;PERIODTYPE=SEMI_STD&amp;SCFT=3&amp;window=popup_no_bar&amp;width=385&amp;height=120&amp;START_MAXIMIZED=FALSE&amp;creator=factset&amp;display_string=Audit"}</definedName>
    <definedName name="_6239__FDSAUDITLINK__" hidden="1">{"fdsup://Directions/FactSet Auditing Viewer?action=AUDIT_VALUE&amp;DB=129&amp;ID1=418224&amp;VALUEID=03261&amp;SDATE=201101&amp;PERIODTYPE=SEMI_STD&amp;SCFT=3&amp;window=popup_no_bar&amp;width=385&amp;height=120&amp;START_MAXIMIZED=FALSE&amp;creator=factset&amp;display_string=Audit"}</definedName>
    <definedName name="_6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822"}</definedName>
    <definedName name="_6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822"}</definedName>
    <definedName name="_6240__FDSAUDITLINK__" localSheetId="2" hidden="1">{"fdsup://Directions/FactSet Auditing Viewer?action=AUDIT_VALUE&amp;DB=129&amp;ID1=418224&amp;VALUEID=02256&amp;SDATE=201101&amp;PERIODTYPE=SEMI_STD&amp;SCFT=3&amp;window=popup_no_bar&amp;width=385&amp;height=120&amp;START_MAXIMIZED=FALSE&amp;creator=factset&amp;display_string=Audit"}</definedName>
    <definedName name="_6240__FDSAUDITLINK__" hidden="1">{"fdsup://Directions/FactSet Auditing Viewer?action=AUDIT_VALUE&amp;DB=129&amp;ID1=418224&amp;VALUEID=02256&amp;SDATE=201101&amp;PERIODTYPE=SEMI_STD&amp;SCFT=3&amp;window=popup_no_bar&amp;width=385&amp;height=120&amp;START_MAXIMIZED=FALSE&amp;creator=factset&amp;display_string=Audit"}</definedName>
    <definedName name="_6241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41"}</definedName>
    <definedName name="_6241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41"}</definedName>
    <definedName name="_6242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40"}</definedName>
    <definedName name="_6242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40"}</definedName>
    <definedName name="_6243__FDSAUDITLINK__" localSheetId="2" hidden="1">{"fdsup://directions/FAT Viewer?action=UPDATE&amp;creator=factset&amp;DYN_ARGS=TRUE&amp;DOC_NAME=FAT:FQL_AUDITING_CLIENT_TEMPLATE.FAT&amp;display_string=Audit&amp;VAR:KEY=NWDAHKJOVG&amp;VAR:QUERY=RkZfTkVUX0lOQyhBTk4sMCk=&amp;WINDOW=FIRST_POPUP&amp;HEIGHT=450&amp;WIDTH=450&amp;START_MAXIMIZED=FALS","E&amp;VAR:CALENDAR=FIVEDAY&amp;VAR:SYMBOL=721242&amp;VAR:INDEX=0"}</definedName>
    <definedName name="_6243__FDSAUDITLINK__" hidden="1">{"fdsup://directions/FAT Viewer?action=UPDATE&amp;creator=factset&amp;DYN_ARGS=TRUE&amp;DOC_NAME=FAT:FQL_AUDITING_CLIENT_TEMPLATE.FAT&amp;display_string=Audit&amp;VAR:KEY=NWDAHKJOVG&amp;VAR:QUERY=RkZfTkVUX0lOQyhBTk4sMCk=&amp;WINDOW=FIRST_POPUP&amp;HEIGHT=450&amp;WIDTH=450&amp;START_MAXIMIZED=FALS","E&amp;VAR:CALENDAR=FIVEDAY&amp;VAR:SYMBOL=721242&amp;VAR:INDEX=0"}</definedName>
    <definedName name="_6244__FDSAUDITLINK__" localSheetId="2" hidden="1">{"fdsup://directions/FAT Viewer?action=UPDATE&amp;creator=factset&amp;DYN_ARGS=TRUE&amp;DOC_NAME=FAT:FQL_AUDITING_CLIENT_TEMPLATE.FAT&amp;display_string=Audit&amp;VAR:KEY=DUPWHYRQRM&amp;VAR:QUERY=RkZfTkVUX0lOQyhBTk4sLTFBWSk=&amp;WINDOW=FIRST_POPUP&amp;HEIGHT=450&amp;WIDTH=450&amp;START_MAXIMIZED=","FALSE&amp;VAR:CALENDAR=FIVEDAY&amp;VAR:SYMBOL=721242&amp;VAR:INDEX=0"}</definedName>
    <definedName name="_6244__FDSAUDITLINK__" hidden="1">{"fdsup://directions/FAT Viewer?action=UPDATE&amp;creator=factset&amp;DYN_ARGS=TRUE&amp;DOC_NAME=FAT:FQL_AUDITING_CLIENT_TEMPLATE.FAT&amp;display_string=Audit&amp;VAR:KEY=DUPWHYRQRM&amp;VAR:QUERY=RkZfTkVUX0lOQyhBTk4sLTFBWSk=&amp;WINDOW=FIRST_POPUP&amp;HEIGHT=450&amp;WIDTH=450&amp;START_MAXIMIZED=","FALSE&amp;VAR:CALENDAR=FIVEDAY&amp;VAR:SYMBOL=721242&amp;VAR:INDEX=0"}</definedName>
    <definedName name="_624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57"}</definedName>
    <definedName name="_624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57"}</definedName>
    <definedName name="_624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58"}</definedName>
    <definedName name="_624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58"}</definedName>
    <definedName name="_6247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30"}</definedName>
    <definedName name="_6247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30"}</definedName>
    <definedName name="_624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30"}</definedName>
    <definedName name="_624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30"}</definedName>
    <definedName name="_6249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29"}</definedName>
    <definedName name="_6249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29"}</definedName>
    <definedName name="_6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821"}</definedName>
    <definedName name="_6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821"}</definedName>
    <definedName name="_6250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28"}</definedName>
    <definedName name="_6250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28"}</definedName>
    <definedName name="_6251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27"}</definedName>
    <definedName name="_6251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27"}</definedName>
    <definedName name="_6252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15"}</definedName>
    <definedName name="_6252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15"}</definedName>
    <definedName name="_6253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51"}</definedName>
    <definedName name="_6253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51"}</definedName>
    <definedName name="_6254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31"}</definedName>
    <definedName name="_6254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31"}</definedName>
    <definedName name="_6255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30"}</definedName>
    <definedName name="_6255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30"}</definedName>
    <definedName name="_6256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38"}</definedName>
    <definedName name="_6256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38"}</definedName>
    <definedName name="_625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37"}</definedName>
    <definedName name="_625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37"}</definedName>
    <definedName name="_6258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45"}</definedName>
    <definedName name="_6258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45"}</definedName>
    <definedName name="_6259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44"}</definedName>
    <definedName name="_6259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44"}</definedName>
    <definedName name="_6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820"}</definedName>
    <definedName name="_6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820"}</definedName>
    <definedName name="_6260__FDSAUDITLINK__" localSheetId="2" hidden="1">{"fdsup://Directions/FactSet Auditing Viewer?action=AUDIT_VALUE&amp;DB=129&amp;ID1=711075&amp;VALUEID=01001&amp;SDATE=2010&amp;PERIODTYPE=ANN_STD&amp;SCFT=3&amp;window=popup_no_bar&amp;width=385&amp;height=120&amp;START_MAXIMIZED=FALSE&amp;creator=factset&amp;display_string=Audit"}</definedName>
    <definedName name="_6260__FDSAUDITLINK__" hidden="1">{"fdsup://Directions/FactSet Auditing Viewer?action=AUDIT_VALUE&amp;DB=129&amp;ID1=711075&amp;VALUEID=01001&amp;SDATE=2010&amp;PERIODTYPE=ANN_STD&amp;SCFT=3&amp;window=popup_no_bar&amp;width=385&amp;height=120&amp;START_MAXIMIZED=FALSE&amp;creator=factset&amp;display_string=Audit"}</definedName>
    <definedName name="_6261__FDSAUDITLINK__" localSheetId="2" hidden="1">{"fdsup://Directions/FactSet Auditing Viewer?action=AUDIT_VALUE&amp;DB=129&amp;ID1=711075&amp;VALUEID=01001&amp;SDATE=2009&amp;PERIODTYPE=ANN_STD&amp;SCFT=3&amp;window=popup_no_bar&amp;width=385&amp;height=120&amp;START_MAXIMIZED=FALSE&amp;creator=factset&amp;display_string=Audit"}</definedName>
    <definedName name="_6261__FDSAUDITLINK__" hidden="1">{"fdsup://Directions/FactSet Auditing Viewer?action=AUDIT_VALUE&amp;DB=129&amp;ID1=711075&amp;VALUEID=01001&amp;SDATE=2009&amp;PERIODTYPE=ANN_STD&amp;SCFT=3&amp;window=popup_no_bar&amp;width=385&amp;height=120&amp;START_MAXIMIZED=FALSE&amp;creator=factset&amp;display_string=Audit"}</definedName>
    <definedName name="_6262__FDSAUDITLINK__" localSheetId="2" hidden="1">{"fdsup://Directions/FactSet Auditing Viewer?action=AUDIT_VALUE&amp;DB=129&amp;ID1=711075&amp;VALUEID=03261&amp;SDATE=201103&amp;PERIODTYPE=QTR_STD&amp;SCFT=3&amp;window=popup_no_bar&amp;width=385&amp;height=120&amp;START_MAXIMIZED=FALSE&amp;creator=factset&amp;display_string=Audit"}</definedName>
    <definedName name="_6262__FDSAUDITLINK__" hidden="1">{"fdsup://Directions/FactSet Auditing Viewer?action=AUDIT_VALUE&amp;DB=129&amp;ID1=711075&amp;VALUEID=03261&amp;SDATE=201103&amp;PERIODTYPE=QTR_STD&amp;SCFT=3&amp;window=popup_no_bar&amp;width=385&amp;height=120&amp;START_MAXIMIZED=FALSE&amp;creator=factset&amp;display_string=Audit"}</definedName>
    <definedName name="_6263__FDSAUDITLINK__" localSheetId="2" hidden="1">{"fdsup://Directions/FactSet Auditing Viewer?action=AUDIT_VALUE&amp;DB=129&amp;ID1=711075&amp;VALUEID=02256&amp;SDATE=201103&amp;PERIODTYPE=QTR_STD&amp;SCFT=3&amp;window=popup_no_bar&amp;width=385&amp;height=120&amp;START_MAXIMIZED=FALSE&amp;creator=factset&amp;display_string=Audit"}</definedName>
    <definedName name="_6263__FDSAUDITLINK__" hidden="1">{"fdsup://Directions/FactSet Auditing Viewer?action=AUDIT_VALUE&amp;DB=129&amp;ID1=711075&amp;VALUEID=02256&amp;SDATE=201103&amp;PERIODTYPE=QTR_STD&amp;SCFT=3&amp;window=popup_no_bar&amp;width=385&amp;height=120&amp;START_MAXIMIZED=FALSE&amp;creator=factset&amp;display_string=Audit"}</definedName>
    <definedName name="_6264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46"}</definedName>
    <definedName name="_6264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46"}</definedName>
    <definedName name="_6265__FDSAUDITLINK__" localSheetId="2" hidden="1">{"fdsup://directions/FAT Viewer?action=UPDATE&amp;creator=factset&amp;DYN_ARGS=TRUE&amp;DOC_NAME=FAT:FQL_AUDITING_CLIENT_TEMPLATE.FAT&amp;display_string=Audit&amp;VAR:KEY=EPKPEBABGZ&amp;VAR:QUERY=RkZfRUJJVERBX09QRVIoQU5OLDAp&amp;WINDOW=FIRST_POPUP&amp;HEIGHT=450&amp;WIDTH=450&amp;START_MAXIMIZED=","FALSE&amp;VAR:CALENDAR=FIVEDAY&amp;VAR:SYMBOL=B3WK54&amp;VAR:INDEX=0"}</definedName>
    <definedName name="_6265__FDSAUDITLINK__" hidden="1">{"fdsup://directions/FAT Viewer?action=UPDATE&amp;creator=factset&amp;DYN_ARGS=TRUE&amp;DOC_NAME=FAT:FQL_AUDITING_CLIENT_TEMPLATE.FAT&amp;display_string=Audit&amp;VAR:KEY=EPKPEBABGZ&amp;VAR:QUERY=RkZfRUJJVERBX09QRVIoQU5OLDAp&amp;WINDOW=FIRST_POPUP&amp;HEIGHT=450&amp;WIDTH=450&amp;START_MAXIMIZED=","FALSE&amp;VAR:CALENDAR=FIVEDAY&amp;VAR:SYMBOL=B3WK54&amp;VAR:INDEX=0"}</definedName>
    <definedName name="_6266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41"}</definedName>
    <definedName name="_6266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41"}</definedName>
    <definedName name="_6267__FDSAUDITLINK__" localSheetId="2" hidden="1">{"fdsup://directions/FAT Viewer?action=UPDATE&amp;creator=factset&amp;DYN_ARGS=TRUE&amp;DOC_NAME=FAT:FQL_AUDITING_CLIENT_TEMPLATE.FAT&amp;display_string=Audit&amp;VAR:KEY=FOZQBKXWPU&amp;VAR:QUERY=RkZfTkVUX0lOQyhBTk4sLTFBWSk=&amp;WINDOW=FIRST_POPUP&amp;HEIGHT=450&amp;WIDTH=450&amp;START_MAXIMIZED=","FALSE&amp;VAR:CALENDAR=FIVEDAY&amp;VAR:SYMBOL=450270&amp;VAR:INDEX=0"}</definedName>
    <definedName name="_6267__FDSAUDITLINK__" hidden="1">{"fdsup://directions/FAT Viewer?action=UPDATE&amp;creator=factset&amp;DYN_ARGS=TRUE&amp;DOC_NAME=FAT:FQL_AUDITING_CLIENT_TEMPLATE.FAT&amp;display_string=Audit&amp;VAR:KEY=FOZQBKXWPU&amp;VAR:QUERY=RkZfTkVUX0lOQyhBTk4sLTFBWSk=&amp;WINDOW=FIRST_POPUP&amp;HEIGHT=450&amp;WIDTH=450&amp;START_MAXIMIZED=","FALSE&amp;VAR:CALENDAR=FIVEDAY&amp;VAR:SYMBOL=450270&amp;VAR:INDEX=0"}</definedName>
    <definedName name="_6268__FDSAUDITLINK__" localSheetId="2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42"}</definedName>
    <definedName name="_6268__FDSAUDITLINK__" hidden="1">{"fdsup://directions/FAT Viewer?action=UPDATE&amp;creator=factset&amp;DYN_ARGS=TRUE&amp;DOC_NAME=FAT:FQL_AUDITING_CLIENT_TEMPLATE.FAT&amp;display_string=Audit&amp;VAR:KEY=AXALAFCXGJ&amp;VAR:QUERY=RkZfRU5UUlBSX1ZBTF9EQUlMWSg0MDkzNCwtNUFZLEFNLCwsJ0RJTCcp&amp;WINDOW=FIRST_POPUP&amp;HEIGHT=45","0&amp;WIDTH=450&amp;START_MAXIMIZED=FALSE&amp;VAR:CALENDAR=FIVEDAY&amp;VAR:SYMBOL=B011GL&amp;VAR:INDEX=42"}</definedName>
    <definedName name="_6269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42"}</definedName>
    <definedName name="_6269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42"}</definedName>
    <definedName name="_6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819"}</definedName>
    <definedName name="_6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819"}</definedName>
    <definedName name="_6270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38"}</definedName>
    <definedName name="_6270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38"}</definedName>
    <definedName name="_6271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46"}</definedName>
    <definedName name="_6271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46"}</definedName>
    <definedName name="_6272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54"}</definedName>
    <definedName name="_6272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54"}</definedName>
    <definedName name="_6273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41"}</definedName>
    <definedName name="_6273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41"}</definedName>
    <definedName name="_627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49"}</definedName>
    <definedName name="_627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49"}</definedName>
    <definedName name="_6275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40"}</definedName>
    <definedName name="_6275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40"}</definedName>
    <definedName name="_6276__FDSAUDITLINK__" localSheetId="2" hidden="1">{"fdsup://directions/FAT Viewer?action=UPDATE&amp;creator=factset&amp;DYN_ARGS=TRUE&amp;DOC_NAME=FAT:FQL_AUDITING_CLIENT_TEMPLATE.FAT&amp;display_string=Audit&amp;VAR:KEY=XEBOJUDWTY&amp;VAR:QUERY=RkZfRUJJVF9PUEVSKEFOTiwtMUFZKQ==&amp;WINDOW=FIRST_POPUP&amp;HEIGHT=450&amp;WIDTH=450&amp;START_MAXIMI","ZED=FALSE&amp;VAR:CALENDAR=FIVEDAY&amp;VAR:SYMBOL=471349&amp;VAR:INDEX=0"}</definedName>
    <definedName name="_6276__FDSAUDITLINK__" hidden="1">{"fdsup://directions/FAT Viewer?action=UPDATE&amp;creator=factset&amp;DYN_ARGS=TRUE&amp;DOC_NAME=FAT:FQL_AUDITING_CLIENT_TEMPLATE.FAT&amp;display_string=Audit&amp;VAR:KEY=XEBOJUDWTY&amp;VAR:QUERY=RkZfRUJJVF9PUEVSKEFOTiwtMUFZKQ==&amp;WINDOW=FIRST_POPUP&amp;HEIGHT=450&amp;WIDTH=450&amp;START_MAXIMI","ZED=FALSE&amp;VAR:CALENDAR=FIVEDAY&amp;VAR:SYMBOL=471349&amp;VAR:INDEX=0"}</definedName>
    <definedName name="_6277__FDSAUDITLINK__" localSheetId="2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56"}</definedName>
    <definedName name="_6277__FDSAUDITLINK__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56"}</definedName>
    <definedName name="_6278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58"}</definedName>
    <definedName name="_6278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58"}</definedName>
    <definedName name="_6279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44"}</definedName>
    <definedName name="_6279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44"}</definedName>
    <definedName name="_6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818"}</definedName>
    <definedName name="_6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818"}</definedName>
    <definedName name="_6280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58"}</definedName>
    <definedName name="_6280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58"}</definedName>
    <definedName name="_6281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56"}</definedName>
    <definedName name="_6281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56"}</definedName>
    <definedName name="_6282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45"}</definedName>
    <definedName name="_6282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45"}</definedName>
    <definedName name="_6283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42"}</definedName>
    <definedName name="_6283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42"}</definedName>
    <definedName name="_6284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41"}</definedName>
    <definedName name="_6284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41"}</definedName>
    <definedName name="_6285__FDSAUDITLINK__" localSheetId="2" hidden="1">{"fdsup://Directions/FactSet Auditing Viewer?action=AUDIT_VALUE&amp;DB=129&amp;ID1=240645&amp;VALUEID=01001&amp;SDATE=2011&amp;PERIODTYPE=ANN_STD&amp;SCFT=3&amp;window=popup_no_bar&amp;width=385&amp;height=120&amp;START_MAXIMIZED=FALSE&amp;creator=factset&amp;display_string=Audit"}</definedName>
    <definedName name="_6285__FDSAUDITLINK__" hidden="1">{"fdsup://Directions/FactSet Auditing Viewer?action=AUDIT_VALUE&amp;DB=129&amp;ID1=240645&amp;VALUEID=01001&amp;SDATE=2011&amp;PERIODTYPE=ANN_STD&amp;SCFT=3&amp;window=popup_no_bar&amp;width=385&amp;height=120&amp;START_MAXIMIZED=FALSE&amp;creator=factset&amp;display_string=Audit"}</definedName>
    <definedName name="_6286__FDSAUDITLINK__" localSheetId="2" hidden="1">{"fdsup://Directions/FactSet Auditing Viewer?action=AUDIT_VALUE&amp;DB=129&amp;ID1=240645&amp;VALUEID=01001&amp;SDATE=2010&amp;PERIODTYPE=ANN_STD&amp;SCFT=3&amp;window=popup_no_bar&amp;width=385&amp;height=120&amp;START_MAXIMIZED=FALSE&amp;creator=factset&amp;display_string=Audit"}</definedName>
    <definedName name="_6286__FDSAUDITLINK__" hidden="1">{"fdsup://Directions/FactSet Auditing Viewer?action=AUDIT_VALUE&amp;DB=129&amp;ID1=240645&amp;VALUEID=01001&amp;SDATE=2010&amp;PERIODTYPE=ANN_STD&amp;SCFT=3&amp;window=popup_no_bar&amp;width=385&amp;height=120&amp;START_MAXIMIZED=FALSE&amp;creator=factset&amp;display_string=Audit"}</definedName>
    <definedName name="_6287__FDSAUDITLINK__" localSheetId="2" hidden="1">{"fdsup://Directions/FactSet Auditing Viewer?action=AUDIT_VALUE&amp;DB=129&amp;ID1=240645&amp;VALUEID=03261&amp;SDATE=201104&amp;PERIODTYPE=QTR_STD&amp;SCFT=3&amp;window=popup_no_bar&amp;width=385&amp;height=120&amp;START_MAXIMIZED=FALSE&amp;creator=factset&amp;display_string=Audit"}</definedName>
    <definedName name="_6287__FDSAUDITLINK__" hidden="1">{"fdsup://Directions/FactSet Auditing Viewer?action=AUDIT_VALUE&amp;DB=129&amp;ID1=240645&amp;VALUEID=03261&amp;SDATE=201104&amp;PERIODTYPE=QTR_STD&amp;SCFT=3&amp;window=popup_no_bar&amp;width=385&amp;height=120&amp;START_MAXIMIZED=FALSE&amp;creator=factset&amp;display_string=Audit"}</definedName>
    <definedName name="_6288__FDSAUDITLINK__" localSheetId="2" hidden="1">{"fdsup://Directions/FactSet Auditing Viewer?action=AUDIT_VALUE&amp;DB=129&amp;ID1=240645&amp;VALUEID=02256&amp;SDATE=201104&amp;PERIODTYPE=QTR_STD&amp;SCFT=3&amp;window=popup_no_bar&amp;width=385&amp;height=120&amp;START_MAXIMIZED=FALSE&amp;creator=factset&amp;display_string=Audit"}</definedName>
    <definedName name="_6288__FDSAUDITLINK__" hidden="1">{"fdsup://Directions/FactSet Auditing Viewer?action=AUDIT_VALUE&amp;DB=129&amp;ID1=240645&amp;VALUEID=02256&amp;SDATE=201104&amp;PERIODTYPE=QTR_STD&amp;SCFT=3&amp;window=popup_no_bar&amp;width=385&amp;height=120&amp;START_MAXIMIZED=FALSE&amp;creator=factset&amp;display_string=Audit"}</definedName>
    <definedName name="_6289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43"}</definedName>
    <definedName name="_6289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43"}</definedName>
    <definedName name="_6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817"}</definedName>
    <definedName name="_6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817"}</definedName>
    <definedName name="_6290__FDSAUDITLINK__" localSheetId="2" hidden="1">{"fdsup://Directions/FactSet Auditing Viewer?action=AUDIT_VALUE&amp;DB=129&amp;ID1=548970&amp;VALUEID=01250&amp;SDATE=2010&amp;PERIODTYPE=ANN_STD&amp;SCFT=3&amp;window=popup_no_bar&amp;width=385&amp;height=120&amp;START_MAXIMIZED=FALSE&amp;creator=factset&amp;display_string=Audit"}</definedName>
    <definedName name="_6290__FDSAUDITLINK__" hidden="1">{"fdsup://Directions/FactSet Auditing Viewer?action=AUDIT_VALUE&amp;DB=129&amp;ID1=548970&amp;VALUEID=01250&amp;SDATE=2010&amp;PERIODTYPE=ANN_STD&amp;SCFT=3&amp;window=popup_no_bar&amp;width=385&amp;height=120&amp;START_MAXIMIZED=FALSE&amp;creator=factset&amp;display_string=Audit"}</definedName>
    <definedName name="_6291__FDSAUDITLINK__" localSheetId="2" hidden="1">{"fdsup://Directions/FactSet Auditing Viewer?action=AUDIT_VALUE&amp;DB=129&amp;ID1=548970&amp;VALUEID=01250&amp;SDATE=2009&amp;PERIODTYPE=ANN_STD&amp;SCFT=3&amp;window=popup_no_bar&amp;width=385&amp;height=120&amp;START_MAXIMIZED=FALSE&amp;creator=factset&amp;display_string=Audit"}</definedName>
    <definedName name="_6291__FDSAUDITLINK__" hidden="1">{"fdsup://Directions/FactSet Auditing Viewer?action=AUDIT_VALUE&amp;DB=129&amp;ID1=548970&amp;VALUEID=01250&amp;SDATE=2009&amp;PERIODTYPE=ANN_STD&amp;SCFT=3&amp;window=popup_no_bar&amp;width=385&amp;height=120&amp;START_MAXIMIZED=FALSE&amp;creator=factset&amp;display_string=Audit"}</definedName>
    <definedName name="_6292__FDSAUDITLINK__" localSheetId="2" hidden="1">{"fdsup://Directions/FactSet Auditing Viewer?action=AUDIT_VALUE&amp;DB=129&amp;ID1=548970&amp;VALUEID=01001&amp;SDATE=2010&amp;PERIODTYPE=ANN_STD&amp;SCFT=3&amp;window=popup_no_bar&amp;width=385&amp;height=120&amp;START_MAXIMIZED=FALSE&amp;creator=factset&amp;display_string=Audit"}</definedName>
    <definedName name="_6292__FDSAUDITLINK__" hidden="1">{"fdsup://Directions/FactSet Auditing Viewer?action=AUDIT_VALUE&amp;DB=129&amp;ID1=548970&amp;VALUEID=01001&amp;SDATE=2010&amp;PERIODTYPE=ANN_STD&amp;SCFT=3&amp;window=popup_no_bar&amp;width=385&amp;height=120&amp;START_MAXIMIZED=FALSE&amp;creator=factset&amp;display_string=Audit"}</definedName>
    <definedName name="_6293__FDSAUDITLINK__" localSheetId="2" hidden="1">{"fdsup://Directions/FactSet Auditing Viewer?action=AUDIT_VALUE&amp;DB=129&amp;ID1=548970&amp;VALUEID=01001&amp;SDATE=2009&amp;PERIODTYPE=ANN_STD&amp;SCFT=3&amp;window=popup_no_bar&amp;width=385&amp;height=120&amp;START_MAXIMIZED=FALSE&amp;creator=factset&amp;display_string=Audit"}</definedName>
    <definedName name="_6293__FDSAUDITLINK__" hidden="1">{"fdsup://Directions/FactSet Auditing Viewer?action=AUDIT_VALUE&amp;DB=129&amp;ID1=548970&amp;VALUEID=01001&amp;SDATE=2009&amp;PERIODTYPE=ANN_STD&amp;SCFT=3&amp;window=popup_no_bar&amp;width=385&amp;height=120&amp;START_MAXIMIZED=FALSE&amp;creator=factset&amp;display_string=Audit"}</definedName>
    <definedName name="_6294__FDSAUDITLINK__" localSheetId="2" hidden="1">{"fdsup://Directions/FactSet Auditing Viewer?action=AUDIT_VALUE&amp;DB=129&amp;ID1=548970&amp;VALUEID=03261&amp;SDATE=2010&amp;PERIODTYPE=ANN_STD&amp;SCFT=3&amp;window=popup_no_bar&amp;width=385&amp;height=120&amp;START_MAXIMIZED=FALSE&amp;creator=factset&amp;display_string=Audit"}</definedName>
    <definedName name="_6294__FDSAUDITLINK__" hidden="1">{"fdsup://Directions/FactSet Auditing Viewer?action=AUDIT_VALUE&amp;DB=129&amp;ID1=548970&amp;VALUEID=03261&amp;SDATE=2010&amp;PERIODTYPE=ANN_STD&amp;SCFT=3&amp;window=popup_no_bar&amp;width=385&amp;height=120&amp;START_MAXIMIZED=FALSE&amp;creator=factset&amp;display_string=Audit"}</definedName>
    <definedName name="_6295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42"}</definedName>
    <definedName name="_6295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42"}</definedName>
    <definedName name="_6296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55"}</definedName>
    <definedName name="_6296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55"}</definedName>
    <definedName name="_6297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54"}</definedName>
    <definedName name="_6297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54"}</definedName>
    <definedName name="_6298__FDSAUDITLINK__" localSheetId="2" hidden="1">{"fdsup://Directions/FactSet Auditing Viewer?action=AUDIT_VALUE&amp;DB=129&amp;ID1=512067&amp;VALUEID=01001&amp;SDATE=2010&amp;PERIODTYPE=ANN_STD&amp;SCFT=3&amp;window=popup_no_bar&amp;width=385&amp;height=120&amp;START_MAXIMIZED=FALSE&amp;creator=factset&amp;display_string=Audit"}</definedName>
    <definedName name="_6298__FDSAUDITLINK__" hidden="1">{"fdsup://Directions/FactSet Auditing Viewer?action=AUDIT_VALUE&amp;DB=129&amp;ID1=512067&amp;VALUEID=01001&amp;SDATE=2010&amp;PERIODTYPE=ANN_STD&amp;SCFT=3&amp;window=popup_no_bar&amp;width=385&amp;height=120&amp;START_MAXIMIZED=FALSE&amp;creator=factset&amp;display_string=Audit"}</definedName>
    <definedName name="_6299__FDSAUDITLINK__" localSheetId="2" hidden="1">{"fdsup://Directions/FactSet Auditing Viewer?action=AUDIT_VALUE&amp;DB=129&amp;ID1=512067&amp;VALUEID=03261&amp;SDATE=201103&amp;PERIODTYPE=QTR_STD&amp;SCFT=3&amp;window=popup_no_bar&amp;width=385&amp;height=120&amp;START_MAXIMIZED=FALSE&amp;creator=factset&amp;display_string=Audit"}</definedName>
    <definedName name="_6299__FDSAUDITLINK__" hidden="1">{"fdsup://Directions/FactSet Auditing Viewer?action=AUDIT_VALUE&amp;DB=129&amp;ID1=512067&amp;VALUEID=03261&amp;SDATE=201103&amp;PERIODTYPE=QTR_STD&amp;SCFT=3&amp;window=popup_no_bar&amp;width=385&amp;height=120&amp;START_MAXIMIZED=FALSE&amp;creator=factset&amp;display_string=Audit"}</definedName>
    <definedName name="_63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63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6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816"}</definedName>
    <definedName name="_6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816"}</definedName>
    <definedName name="_6300__FDSAUDITLINK__" localSheetId="2" hidden="1">{"fdsup://Directions/FactSet Auditing Viewer?action=AUDIT_VALUE&amp;DB=129&amp;ID1=512067&amp;VALUEID=02256&amp;SDATE=201103&amp;PERIODTYPE=QTR_STD&amp;SCFT=3&amp;window=popup_no_bar&amp;width=385&amp;height=120&amp;START_MAXIMIZED=FALSE&amp;creator=factset&amp;display_string=Audit"}</definedName>
    <definedName name="_6300__FDSAUDITLINK__" hidden="1">{"fdsup://Directions/FactSet Auditing Viewer?action=AUDIT_VALUE&amp;DB=129&amp;ID1=512067&amp;VALUEID=02256&amp;SDATE=201103&amp;PERIODTYPE=QTR_STD&amp;SCFT=3&amp;window=popup_no_bar&amp;width=385&amp;height=120&amp;START_MAXIMIZED=FALSE&amp;creator=factset&amp;display_string=Audit"}</definedName>
    <definedName name="_6301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39"}</definedName>
    <definedName name="_6301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39"}</definedName>
    <definedName name="_6302__FDSAUDITLINK__" localSheetId="2" hidden="1">{"fdsup://Directions/FactSet Auditing Viewer?action=AUDIT_VALUE&amp;DB=129&amp;ID1=597593&amp;VALUEID=01250&amp;SDATE=2010&amp;PERIODTYPE=ANN_STD&amp;SCFT=3&amp;window=popup_no_bar&amp;width=385&amp;height=120&amp;START_MAXIMIZED=FALSE&amp;creator=factset&amp;display_string=Audit"}</definedName>
    <definedName name="_6302__FDSAUDITLINK__" hidden="1">{"fdsup://Directions/FactSet Auditing Viewer?action=AUDIT_VALUE&amp;DB=129&amp;ID1=597593&amp;VALUEID=01250&amp;SDATE=2010&amp;PERIODTYPE=ANN_STD&amp;SCFT=3&amp;window=popup_no_bar&amp;width=385&amp;height=120&amp;START_MAXIMIZED=FALSE&amp;creator=factset&amp;display_string=Audit"}</definedName>
    <definedName name="_6303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41"}</definedName>
    <definedName name="_6303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41"}</definedName>
    <definedName name="_6304__FDSAUDITLINK__" localSheetId="2" hidden="1">{"fdsup://Directions/FactSet Auditing Viewer?action=AUDIT_VALUE&amp;DB=129&amp;ID1=597593&amp;VALUEID=01001&amp;SDATE=2010&amp;PERIODTYPE=ANN_STD&amp;SCFT=3&amp;window=popup_no_bar&amp;width=385&amp;height=120&amp;START_MAXIMIZED=FALSE&amp;creator=factset&amp;display_string=Audit"}</definedName>
    <definedName name="_6304__FDSAUDITLINK__" hidden="1">{"fdsup://Directions/FactSet Auditing Viewer?action=AUDIT_VALUE&amp;DB=129&amp;ID1=597593&amp;VALUEID=01001&amp;SDATE=2010&amp;PERIODTYPE=ANN_STD&amp;SCFT=3&amp;window=popup_no_bar&amp;width=385&amp;height=120&amp;START_MAXIMIZED=FALSE&amp;creator=factset&amp;display_string=Audit"}</definedName>
    <definedName name="_6305__FDSAUDITLINK__" localSheetId="2" hidden="1">{"fdsup://Directions/FactSet Auditing Viewer?action=AUDIT_VALUE&amp;DB=129&amp;ID1=597593&amp;VALUEID=01001&amp;SDATE=2009&amp;PERIODTYPE=ANN_STD&amp;SCFT=3&amp;window=popup_no_bar&amp;width=385&amp;height=120&amp;START_MAXIMIZED=FALSE&amp;creator=factset&amp;display_string=Audit"}</definedName>
    <definedName name="_6305__FDSAUDITLINK__" hidden="1">{"fdsup://Directions/FactSet Auditing Viewer?action=AUDIT_VALUE&amp;DB=129&amp;ID1=597593&amp;VALUEID=01001&amp;SDATE=2009&amp;PERIODTYPE=ANN_STD&amp;SCFT=3&amp;window=popup_no_bar&amp;width=385&amp;height=120&amp;START_MAXIMIZED=FALSE&amp;creator=factset&amp;display_string=Audit"}</definedName>
    <definedName name="_6306__FDSAUDITLINK__" localSheetId="2" hidden="1">{"fdsup://Directions/FactSet Auditing Viewer?action=AUDIT_VALUE&amp;DB=129&amp;ID1=597593&amp;VALUEID=03261&amp;SDATE=2010&amp;PERIODTYPE=ANN_STD&amp;SCFT=3&amp;window=popup_no_bar&amp;width=385&amp;height=120&amp;START_MAXIMIZED=FALSE&amp;creator=factset&amp;display_string=Audit"}</definedName>
    <definedName name="_6306__FDSAUDITLINK__" hidden="1">{"fdsup://Directions/FactSet Auditing Viewer?action=AUDIT_VALUE&amp;DB=129&amp;ID1=597593&amp;VALUEID=03261&amp;SDATE=2010&amp;PERIODTYPE=ANN_STD&amp;SCFT=3&amp;window=popup_no_bar&amp;width=385&amp;height=120&amp;START_MAXIMIZED=FALSE&amp;creator=factset&amp;display_string=Audit"}</definedName>
    <definedName name="_6307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55"}</definedName>
    <definedName name="_6307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55"}</definedName>
    <definedName name="_6308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54"}</definedName>
    <definedName name="_6308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54"}</definedName>
    <definedName name="_6309__FDSAUDITLINK__" localSheetId="2" hidden="1">{"fdsup://Directions/FactSet Auditing Viewer?action=AUDIT_VALUE&amp;DB=129&amp;ID1=B01NXT&amp;VALUEID=01001&amp;SDATE=2010&amp;PERIODTYPE=ANN_STD&amp;SCFT=3&amp;window=popup_no_bar&amp;width=385&amp;height=120&amp;START_MAXIMIZED=FALSE&amp;creator=factset&amp;display_string=Audit"}</definedName>
    <definedName name="_6309__FDSAUDITLINK__" hidden="1">{"fdsup://Directions/FactSet Auditing Viewer?action=AUDIT_VALUE&amp;DB=129&amp;ID1=B01NXT&amp;VALUEID=01001&amp;SDATE=2010&amp;PERIODTYPE=ANN_STD&amp;SCFT=3&amp;window=popup_no_bar&amp;width=385&amp;height=120&amp;START_MAXIMIZED=FALSE&amp;creator=factset&amp;display_string=Audit"}</definedName>
    <definedName name="_6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815"}</definedName>
    <definedName name="_6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815"}</definedName>
    <definedName name="_6310__FDSAUDITLINK__" localSheetId="2" hidden="1">{"fdsup://Directions/FactSet Auditing Viewer?action=AUDIT_VALUE&amp;DB=129&amp;ID1=B01NXT&amp;VALUEID=01001&amp;SDATE=2009&amp;PERIODTYPE=ANN_STD&amp;SCFT=3&amp;window=popup_no_bar&amp;width=385&amp;height=120&amp;START_MAXIMIZED=FALSE&amp;creator=factset&amp;display_string=Audit"}</definedName>
    <definedName name="_6310__FDSAUDITLINK__" hidden="1">{"fdsup://Directions/FactSet Auditing Viewer?action=AUDIT_VALUE&amp;DB=129&amp;ID1=B01NXT&amp;VALUEID=01001&amp;SDATE=2009&amp;PERIODTYPE=ANN_STD&amp;SCFT=3&amp;window=popup_no_bar&amp;width=385&amp;height=120&amp;START_MAXIMIZED=FALSE&amp;creator=factset&amp;display_string=Audit"}</definedName>
    <definedName name="_6311__FDSAUDITLINK__" localSheetId="2" hidden="1">{"fdsup://Directions/FactSet Auditing Viewer?action=AUDIT_VALUE&amp;DB=129&amp;ID1=B01NXT&amp;VALUEID=03261&amp;SDATE=201103&amp;PERIODTYPE=QTR_STD&amp;SCFT=3&amp;window=popup_no_bar&amp;width=385&amp;height=120&amp;START_MAXIMIZED=FALSE&amp;creator=factset&amp;display_string=Audit"}</definedName>
    <definedName name="_6311__FDSAUDITLINK__" hidden="1">{"fdsup://Directions/FactSet Auditing Viewer?action=AUDIT_VALUE&amp;DB=129&amp;ID1=B01NXT&amp;VALUEID=03261&amp;SDATE=201103&amp;PERIODTYPE=QTR_STD&amp;SCFT=3&amp;window=popup_no_bar&amp;width=385&amp;height=120&amp;START_MAXIMIZED=FALSE&amp;creator=factset&amp;display_string=Audit"}</definedName>
    <definedName name="_6312__FDSAUDITLINK__" localSheetId="2" hidden="1">{"fdsup://Directions/FactSet Auditing Viewer?action=AUDIT_VALUE&amp;DB=129&amp;ID1=B01NXT&amp;VALUEID=02256&amp;SDATE=201103&amp;PERIODTYPE=QTR_STD&amp;SCFT=3&amp;window=popup_no_bar&amp;width=385&amp;height=120&amp;START_MAXIMIZED=FALSE&amp;creator=factset&amp;display_string=Audit"}</definedName>
    <definedName name="_6312__FDSAUDITLINK__" hidden="1">{"fdsup://Directions/FactSet Auditing Viewer?action=AUDIT_VALUE&amp;DB=129&amp;ID1=B01NXT&amp;VALUEID=02256&amp;SDATE=201103&amp;PERIODTYPE=QTR_STD&amp;SCFT=3&amp;window=popup_no_bar&amp;width=385&amp;height=120&amp;START_MAXIMIZED=FALSE&amp;creator=factset&amp;display_string=Audit"}</definedName>
    <definedName name="_6313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40"}</definedName>
    <definedName name="_6313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40"}</definedName>
    <definedName name="_6314__FDSAUDITLINK__" localSheetId="2" hidden="1">{"fdsup://Directions/FactSet Auditing Viewer?action=AUDIT_VALUE&amp;DB=129&amp;ID1=757416&amp;VALUEID=01250&amp;SDATE=2010&amp;PERIODTYPE=ANN_STD&amp;SCFT=3&amp;window=popup_no_bar&amp;width=385&amp;height=120&amp;START_MAXIMIZED=FALSE&amp;creator=factset&amp;display_string=Audit"}</definedName>
    <definedName name="_6314__FDSAUDITLINK__" hidden="1">{"fdsup://Directions/FactSet Auditing Viewer?action=AUDIT_VALUE&amp;DB=129&amp;ID1=757416&amp;VALUEID=01250&amp;SDATE=2010&amp;PERIODTYPE=ANN_STD&amp;SCFT=3&amp;window=popup_no_bar&amp;width=385&amp;height=120&amp;START_MAXIMIZED=FALSE&amp;creator=factset&amp;display_string=Audit"}</definedName>
    <definedName name="_6315__FDSAUDITLINK__" localSheetId="2" hidden="1">{"fdsup://Directions/FactSet Auditing Viewer?action=AUDIT_VALUE&amp;DB=129&amp;ID1=757416&amp;VALUEID=01250&amp;SDATE=2009&amp;PERIODTYPE=ANN_STD&amp;SCFT=3&amp;window=popup_no_bar&amp;width=385&amp;height=120&amp;START_MAXIMIZED=FALSE&amp;creator=factset&amp;display_string=Audit"}</definedName>
    <definedName name="_6315__FDSAUDITLINK__" hidden="1">{"fdsup://Directions/FactSet Auditing Viewer?action=AUDIT_VALUE&amp;DB=129&amp;ID1=757416&amp;VALUEID=01250&amp;SDATE=2009&amp;PERIODTYPE=ANN_STD&amp;SCFT=3&amp;window=popup_no_bar&amp;width=385&amp;height=120&amp;START_MAXIMIZED=FALSE&amp;creator=factset&amp;display_string=Audit"}</definedName>
    <definedName name="_6316__FDSAUDITLINK__" localSheetId="2" hidden="1">{"fdsup://Directions/FactSet Auditing Viewer?action=AUDIT_VALUE&amp;DB=129&amp;ID1=757416&amp;VALUEID=01001&amp;SDATE=2010&amp;PERIODTYPE=ANN_STD&amp;SCFT=3&amp;window=popup_no_bar&amp;width=385&amp;height=120&amp;START_MAXIMIZED=FALSE&amp;creator=factset&amp;display_string=Audit"}</definedName>
    <definedName name="_6316__FDSAUDITLINK__" hidden="1">{"fdsup://Directions/FactSet Auditing Viewer?action=AUDIT_VALUE&amp;DB=129&amp;ID1=757416&amp;VALUEID=01001&amp;SDATE=2010&amp;PERIODTYPE=ANN_STD&amp;SCFT=3&amp;window=popup_no_bar&amp;width=385&amp;height=120&amp;START_MAXIMIZED=FALSE&amp;creator=factset&amp;display_string=Audit"}</definedName>
    <definedName name="_6317__FDSAUDITLINK__" localSheetId="2" hidden="1">{"fdsup://Directions/FactSet Auditing Viewer?action=AUDIT_VALUE&amp;DB=129&amp;ID1=757416&amp;VALUEID=01001&amp;SDATE=2009&amp;PERIODTYPE=ANN_STD&amp;SCFT=3&amp;window=popup_no_bar&amp;width=385&amp;height=120&amp;START_MAXIMIZED=FALSE&amp;creator=factset&amp;display_string=Audit"}</definedName>
    <definedName name="_6317__FDSAUDITLINK__" hidden="1">{"fdsup://Directions/FactSet Auditing Viewer?action=AUDIT_VALUE&amp;DB=129&amp;ID1=757416&amp;VALUEID=01001&amp;SDATE=2009&amp;PERIODTYPE=ANN_STD&amp;SCFT=3&amp;window=popup_no_bar&amp;width=385&amp;height=120&amp;START_MAXIMIZED=FALSE&amp;creator=factset&amp;display_string=Audit"}</definedName>
    <definedName name="_6318__FDSAUDITLINK__" localSheetId="2" hidden="1">{"fdsup://Directions/FactSet Auditing Viewer?action=AUDIT_VALUE&amp;DB=129&amp;ID1=757416&amp;VALUEID=03261&amp;SDATE=201103&amp;PERIODTYPE=QTR_STD&amp;SCFT=3&amp;window=popup_no_bar&amp;width=385&amp;height=120&amp;START_MAXIMIZED=FALSE&amp;creator=factset&amp;display_string=Audit"}</definedName>
    <definedName name="_6318__FDSAUDITLINK__" hidden="1">{"fdsup://Directions/FactSet Auditing Viewer?action=AUDIT_VALUE&amp;DB=129&amp;ID1=757416&amp;VALUEID=03261&amp;SDATE=201103&amp;PERIODTYPE=QTR_STD&amp;SCFT=3&amp;window=popup_no_bar&amp;width=385&amp;height=120&amp;START_MAXIMIZED=FALSE&amp;creator=factset&amp;display_string=Audit"}</definedName>
    <definedName name="_6319__FDSAUDITLINK__" localSheetId="2" hidden="1">{"fdsup://Directions/FactSet Auditing Viewer?action=AUDIT_VALUE&amp;DB=129&amp;ID1=757416&amp;VALUEID=02256&amp;SDATE=201103&amp;PERIODTYPE=QTR_STD&amp;SCFT=3&amp;window=popup_no_bar&amp;width=385&amp;height=120&amp;START_MAXIMIZED=FALSE&amp;creator=factset&amp;display_string=Audit"}</definedName>
    <definedName name="_6319__FDSAUDITLINK__" hidden="1">{"fdsup://Directions/FactSet Auditing Viewer?action=AUDIT_VALUE&amp;DB=129&amp;ID1=757416&amp;VALUEID=02256&amp;SDATE=201103&amp;PERIODTYPE=QTR_STD&amp;SCFT=3&amp;window=popup_no_bar&amp;width=385&amp;height=120&amp;START_MAXIMIZED=FALSE&amp;creator=factset&amp;display_string=Audit"}</definedName>
    <definedName name="_6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814"}</definedName>
    <definedName name="_6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814"}</definedName>
    <definedName name="_6320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41"}</definedName>
    <definedName name="_6320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41"}</definedName>
    <definedName name="_6321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36"}</definedName>
    <definedName name="_6321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36"}</definedName>
    <definedName name="_6322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47"}</definedName>
    <definedName name="_6322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47"}</definedName>
    <definedName name="_6323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32"}</definedName>
    <definedName name="_6323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32"}</definedName>
    <definedName name="_6324__FDSAUDITLINK__" localSheetId="2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39"}</definedName>
    <definedName name="_6324__FDSAUDITLINK__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39"}</definedName>
    <definedName name="_6325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55"}</definedName>
    <definedName name="_6325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55"}</definedName>
    <definedName name="_6326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54"}</definedName>
    <definedName name="_6326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54"}</definedName>
    <definedName name="_6327__FDSAUDITLINK__" localSheetId="2" hidden="1">{"fdsup://Directions/FactSet Auditing Viewer?action=AUDIT_VALUE&amp;DB=129&amp;ID1=623864&amp;VALUEID=01001&amp;SDATE=2010&amp;PERIODTYPE=ANN_STD&amp;SCFT=3&amp;window=popup_no_bar&amp;width=385&amp;height=120&amp;START_MAXIMIZED=FALSE&amp;creator=factset&amp;display_string=Audit"}</definedName>
    <definedName name="_6327__FDSAUDITLINK__" hidden="1">{"fdsup://Directions/FactSet Auditing Viewer?action=AUDIT_VALUE&amp;DB=129&amp;ID1=623864&amp;VALUEID=01001&amp;SDATE=2010&amp;PERIODTYPE=ANN_STD&amp;SCFT=3&amp;window=popup_no_bar&amp;width=385&amp;height=120&amp;START_MAXIMIZED=FALSE&amp;creator=factset&amp;display_string=Audit"}</definedName>
    <definedName name="_6328__FDSAUDITLINK__" localSheetId="2" hidden="1">{"fdsup://Directions/FactSet Auditing Viewer?action=AUDIT_VALUE&amp;DB=129&amp;ID1=623864&amp;VALUEID=01001&amp;SDATE=2009&amp;PERIODTYPE=ANN_STD&amp;SCFT=3&amp;window=popup_no_bar&amp;width=385&amp;height=120&amp;START_MAXIMIZED=FALSE&amp;creator=factset&amp;display_string=Audit"}</definedName>
    <definedName name="_6328__FDSAUDITLINK__" hidden="1">{"fdsup://Directions/FactSet Auditing Viewer?action=AUDIT_VALUE&amp;DB=129&amp;ID1=623864&amp;VALUEID=01001&amp;SDATE=2009&amp;PERIODTYPE=ANN_STD&amp;SCFT=3&amp;window=popup_no_bar&amp;width=385&amp;height=120&amp;START_MAXIMIZED=FALSE&amp;creator=factset&amp;display_string=Audit"}</definedName>
    <definedName name="_6329__FDSAUDITLINK__" localSheetId="2" hidden="1">{"fdsup://Directions/FactSet Auditing Viewer?action=AUDIT_VALUE&amp;DB=129&amp;ID1=623864&amp;VALUEID=03261&amp;SDATE=201101&amp;PERIODTYPE=SEMI_STD&amp;SCFT=3&amp;window=popup_no_bar&amp;width=385&amp;height=120&amp;START_MAXIMIZED=FALSE&amp;creator=factset&amp;display_string=Audit"}</definedName>
    <definedName name="_6329__FDSAUDITLINK__" hidden="1">{"fdsup://Directions/FactSet Auditing Viewer?action=AUDIT_VALUE&amp;DB=129&amp;ID1=623864&amp;VALUEID=03261&amp;SDATE=201101&amp;PERIODTYPE=SEMI_STD&amp;SCFT=3&amp;window=popup_no_bar&amp;width=385&amp;height=120&amp;START_MAXIMIZED=FALSE&amp;creator=factset&amp;display_string=Audit"}</definedName>
    <definedName name="_6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813"}</definedName>
    <definedName name="_6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813"}</definedName>
    <definedName name="_6330__FDSAUDITLINK__" localSheetId="2" hidden="1">{"fdsup://Directions/FactSet Auditing Viewer?action=AUDIT_VALUE&amp;DB=129&amp;ID1=623864&amp;VALUEID=02256&amp;SDATE=201101&amp;PERIODTYPE=SEMI_STD&amp;SCFT=3&amp;window=popup_no_bar&amp;width=385&amp;height=120&amp;START_MAXIMIZED=FALSE&amp;creator=factset&amp;display_string=Audit"}</definedName>
    <definedName name="_6330__FDSAUDITLINK__" hidden="1">{"fdsup://Directions/FactSet Auditing Viewer?action=AUDIT_VALUE&amp;DB=129&amp;ID1=623864&amp;VALUEID=02256&amp;SDATE=201101&amp;PERIODTYPE=SEMI_STD&amp;SCFT=3&amp;window=popup_no_bar&amp;width=385&amp;height=120&amp;START_MAXIMIZED=FALSE&amp;creator=factset&amp;display_string=Audit"}</definedName>
    <definedName name="_6331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44"}</definedName>
    <definedName name="_6331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44"}</definedName>
    <definedName name="_6332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43"}</definedName>
    <definedName name="_6332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43"}</definedName>
    <definedName name="_6333__FDSAUDITLINK__" localSheetId="2" hidden="1">{"fdsup://Directions/FactSet Auditing Viewer?action=AUDIT_VALUE&amp;DB=129&amp;ID1=621867&amp;VALUEID=01001&amp;SDATE=2011&amp;PERIODTYPE=ANN_STD&amp;SCFT=3&amp;window=popup_no_bar&amp;width=385&amp;height=120&amp;START_MAXIMIZED=FALSE&amp;creator=factset&amp;display_string=Audit"}</definedName>
    <definedName name="_6333__FDSAUDITLINK__" hidden="1">{"fdsup://Directions/FactSet Auditing Viewer?action=AUDIT_VALUE&amp;DB=129&amp;ID1=621867&amp;VALUEID=01001&amp;SDATE=2011&amp;PERIODTYPE=ANN_STD&amp;SCFT=3&amp;window=popup_no_bar&amp;width=385&amp;height=120&amp;START_MAXIMIZED=FALSE&amp;creator=factset&amp;display_string=Audit"}</definedName>
    <definedName name="_6334__FDSAUDITLINK__" localSheetId="2" hidden="1">{"fdsup://Directions/FactSet Auditing Viewer?action=AUDIT_VALUE&amp;DB=129&amp;ID1=621867&amp;VALUEID=01001&amp;SDATE=2010&amp;PERIODTYPE=ANN_STD&amp;SCFT=3&amp;window=popup_no_bar&amp;width=385&amp;height=120&amp;START_MAXIMIZED=FALSE&amp;creator=factset&amp;display_string=Audit"}</definedName>
    <definedName name="_6334__FDSAUDITLINK__" hidden="1">{"fdsup://Directions/FactSet Auditing Viewer?action=AUDIT_VALUE&amp;DB=129&amp;ID1=621867&amp;VALUEID=01001&amp;SDATE=2010&amp;PERIODTYPE=ANN_STD&amp;SCFT=3&amp;window=popup_no_bar&amp;width=385&amp;height=120&amp;START_MAXIMIZED=FALSE&amp;creator=factset&amp;display_string=Audit"}</definedName>
    <definedName name="_6335__FDSAUDITLINK__" localSheetId="2" hidden="1">{"fdsup://Directions/FactSet Auditing Viewer?action=AUDIT_VALUE&amp;DB=129&amp;ID1=621867&amp;VALUEID=02256&amp;SDATE=201102&amp;PERIODTYPE=SEMI_STD&amp;SCFT=3&amp;window=popup_no_bar&amp;width=385&amp;height=120&amp;START_MAXIMIZED=FALSE&amp;creator=factset&amp;display_string=Audit"}</definedName>
    <definedName name="_6335__FDSAUDITLINK__" hidden="1">{"fdsup://Directions/FactSet Auditing Viewer?action=AUDIT_VALUE&amp;DB=129&amp;ID1=621867&amp;VALUEID=02256&amp;SDATE=201102&amp;PERIODTYPE=SEMI_STD&amp;SCFT=3&amp;window=popup_no_bar&amp;width=385&amp;height=120&amp;START_MAXIMIZED=FALSE&amp;creator=factset&amp;display_string=Audit"}</definedName>
    <definedName name="_6336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58"}</definedName>
    <definedName name="_6336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58"}</definedName>
    <definedName name="_6337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57"}</definedName>
    <definedName name="_6337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57"}</definedName>
    <definedName name="_6338__FDSAUDITLINK__" localSheetId="2" hidden="1">{"fdsup://Directions/FactSet Auditing Viewer?action=AUDIT_VALUE&amp;DB=129&amp;ID1=B3WK54&amp;VALUEID=01001&amp;SDATE=2010&amp;PERIODTYPE=ANN_STD&amp;SCFT=3&amp;window=popup_no_bar&amp;width=385&amp;height=120&amp;START_MAXIMIZED=FALSE&amp;creator=factset&amp;display_string=Audit"}</definedName>
    <definedName name="_6338__FDSAUDITLINK__" hidden="1">{"fdsup://Directions/FactSet Auditing Viewer?action=AUDIT_VALUE&amp;DB=129&amp;ID1=B3WK54&amp;VALUEID=01001&amp;SDATE=2010&amp;PERIODTYPE=ANN_STD&amp;SCFT=3&amp;window=popup_no_bar&amp;width=385&amp;height=120&amp;START_MAXIMIZED=FALSE&amp;creator=factset&amp;display_string=Audit"}</definedName>
    <definedName name="_6339__FDSAUDITLINK__" localSheetId="2" hidden="1">{"fdsup://Directions/FactSet Auditing Viewer?action=AUDIT_VALUE&amp;DB=129&amp;ID1=B3WK54&amp;VALUEID=01001&amp;SDATE=2009&amp;PERIODTYPE=ANN_STD&amp;SCFT=3&amp;window=popup_no_bar&amp;width=385&amp;height=120&amp;START_MAXIMIZED=FALSE&amp;creator=factset&amp;display_string=Audit"}</definedName>
    <definedName name="_6339__FDSAUDITLINK__" hidden="1">{"fdsup://Directions/FactSet Auditing Viewer?action=AUDIT_VALUE&amp;DB=129&amp;ID1=B3WK54&amp;VALUEID=01001&amp;SDATE=2009&amp;PERIODTYPE=ANN_STD&amp;SCFT=3&amp;window=popup_no_bar&amp;width=385&amp;height=120&amp;START_MAXIMIZED=FALSE&amp;creator=factset&amp;display_string=Audit"}</definedName>
    <definedName name="_6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812"}</definedName>
    <definedName name="_6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812"}</definedName>
    <definedName name="_6340__FDSAUDITLINK__" localSheetId="2" hidden="1">{"fdsup://Directions/FactSet Auditing Viewer?action=AUDIT_VALUE&amp;DB=129&amp;ID1=B3WK54&amp;VALUEID=03261&amp;SDATE=2010&amp;PERIODTYPE=ANN_STD&amp;SCFT=3&amp;window=popup_no_bar&amp;width=385&amp;height=120&amp;START_MAXIMIZED=FALSE&amp;creator=factset&amp;display_string=Audit"}</definedName>
    <definedName name="_6340__FDSAUDITLINK__" hidden="1">{"fdsup://Directions/FactSet Auditing Viewer?action=AUDIT_VALUE&amp;DB=129&amp;ID1=B3WK54&amp;VALUEID=03261&amp;SDATE=2010&amp;PERIODTYPE=ANN_STD&amp;SCFT=3&amp;window=popup_no_bar&amp;width=385&amp;height=120&amp;START_MAXIMIZED=FALSE&amp;creator=factset&amp;display_string=Audit"}</definedName>
    <definedName name="_6341__FDSAUDITLINK__" localSheetId="2" hidden="1">{"fdsup://Directions/FactSet Auditing Viewer?action=AUDIT_VALUE&amp;DB=129&amp;ID1=B3WK54&amp;VALUEID=02256&amp;SDATE=201101&amp;PERIODTYPE=SEMI_STD&amp;SCFT=3&amp;window=popup_no_bar&amp;width=385&amp;height=120&amp;START_MAXIMIZED=FALSE&amp;creator=factset&amp;display_string=Audit"}</definedName>
    <definedName name="_6341__FDSAUDITLINK__" hidden="1">{"fdsup://Directions/FactSet Auditing Viewer?action=AUDIT_VALUE&amp;DB=129&amp;ID1=B3WK54&amp;VALUEID=02256&amp;SDATE=201101&amp;PERIODTYPE=SEMI_STD&amp;SCFT=3&amp;window=popup_no_bar&amp;width=385&amp;height=120&amp;START_MAXIMIZED=FALSE&amp;creator=factset&amp;display_string=Audit"}</definedName>
    <definedName name="_6342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34"}</definedName>
    <definedName name="_6342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34"}</definedName>
    <definedName name="_6343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44"}</definedName>
    <definedName name="_6343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44"}</definedName>
    <definedName name="_6344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43"}</definedName>
    <definedName name="_6344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43"}</definedName>
    <definedName name="_6345__FDSAUDITLINK__" localSheetId="2" hidden="1">{"fdsup://Directions/FactSet Auditing Viewer?action=AUDIT_VALUE&amp;DB=129&amp;ID1=449123&amp;VALUEID=01001&amp;SDATE=2010&amp;PERIODTYPE=ANN_STD&amp;SCFT=3&amp;window=popup_no_bar&amp;width=385&amp;height=120&amp;START_MAXIMIZED=FALSE&amp;creator=factset&amp;display_string=Audit"}</definedName>
    <definedName name="_6345__FDSAUDITLINK__" hidden="1">{"fdsup://Directions/FactSet Auditing Viewer?action=AUDIT_VALUE&amp;DB=129&amp;ID1=449123&amp;VALUEID=01001&amp;SDATE=2010&amp;PERIODTYPE=ANN_STD&amp;SCFT=3&amp;window=popup_no_bar&amp;width=385&amp;height=120&amp;START_MAXIMIZED=FALSE&amp;creator=factset&amp;display_string=Audit"}</definedName>
    <definedName name="_6346__FDSAUDITLINK__" localSheetId="2" hidden="1">{"fdsup://Directions/FactSet Auditing Viewer?action=AUDIT_VALUE&amp;DB=129&amp;ID1=449123&amp;VALUEID=01001&amp;SDATE=2009&amp;PERIODTYPE=ANN_STD&amp;SCFT=3&amp;window=popup_no_bar&amp;width=385&amp;height=120&amp;START_MAXIMIZED=FALSE&amp;creator=factset&amp;display_string=Audit"}</definedName>
    <definedName name="_6346__FDSAUDITLINK__" hidden="1">{"fdsup://Directions/FactSet Auditing Viewer?action=AUDIT_VALUE&amp;DB=129&amp;ID1=449123&amp;VALUEID=01001&amp;SDATE=2009&amp;PERIODTYPE=ANN_STD&amp;SCFT=3&amp;window=popup_no_bar&amp;width=385&amp;height=120&amp;START_MAXIMIZED=FALSE&amp;creator=factset&amp;display_string=Audit"}</definedName>
    <definedName name="_6347__FDSAUDITLINK__" localSheetId="2" hidden="1">{"fdsup://Directions/FactSet Auditing Viewer?action=AUDIT_VALUE&amp;DB=129&amp;ID1=449123&amp;VALUEID=03261&amp;SDATE=201101&amp;PERIODTYPE=SEMI_STD&amp;SCFT=3&amp;window=popup_no_bar&amp;width=385&amp;height=120&amp;START_MAXIMIZED=FALSE&amp;creator=factset&amp;display_string=Audit"}</definedName>
    <definedName name="_6347__FDSAUDITLINK__" hidden="1">{"fdsup://Directions/FactSet Auditing Viewer?action=AUDIT_VALUE&amp;DB=129&amp;ID1=449123&amp;VALUEID=03261&amp;SDATE=201101&amp;PERIODTYPE=SEMI_STD&amp;SCFT=3&amp;window=popup_no_bar&amp;width=385&amp;height=120&amp;START_MAXIMIZED=FALSE&amp;creator=factset&amp;display_string=Audit"}</definedName>
    <definedName name="_6348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27"}</definedName>
    <definedName name="_6348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27"}</definedName>
    <definedName name="_6349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57"}</definedName>
    <definedName name="_6349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57"}</definedName>
    <definedName name="_6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811"}</definedName>
    <definedName name="_6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811"}</definedName>
    <definedName name="_6350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56"}</definedName>
    <definedName name="_6350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56"}</definedName>
    <definedName name="_635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55"}</definedName>
    <definedName name="_635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55"}</definedName>
    <definedName name="_635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0"}</definedName>
    <definedName name="_635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0"}</definedName>
    <definedName name="_6353__FDSAUDITLINK__" localSheetId="2" hidden="1">{"fdsup://Directions/FactSet Auditing Viewer?action=AUDIT_VALUE&amp;DB=129&amp;ID1=569937&amp;VALUEID=03261&amp;SDATE=201104&amp;PERIODTYPE=QTR_STD&amp;SCFT=3&amp;window=popup_no_bar&amp;width=385&amp;height=120&amp;START_MAXIMIZED=FALSE&amp;creator=factset&amp;display_string=Audit"}</definedName>
    <definedName name="_6353__FDSAUDITLINK__" hidden="1">{"fdsup://Directions/FactSet Auditing Viewer?action=AUDIT_VALUE&amp;DB=129&amp;ID1=569937&amp;VALUEID=03261&amp;SDATE=201104&amp;PERIODTYPE=QTR_STD&amp;SCFT=3&amp;window=popup_no_bar&amp;width=385&amp;height=120&amp;START_MAXIMIZED=FALSE&amp;creator=factset&amp;display_string=Audit"}</definedName>
    <definedName name="_6354__FDSAUDITLINK__" localSheetId="2" hidden="1">{"fdsup://directions/FAT Viewer?action=UPDATE&amp;creator=factset&amp;DYN_ARGS=TRUE&amp;DOC_NAME=FAT:FQL_AUDITING_CLIENT_TEMPLATE.FAT&amp;display_string=Audit&amp;VAR:KEY=ZEDGLIJGZS&amp;VAR:QUERY=RkZfTkVUX0lOQyhBTk4sLTFBWSk=&amp;WINDOW=FIRST_POPUP&amp;HEIGHT=450&amp;WIDTH=450&amp;START_MAXIMIZED=","FALSE&amp;VAR:CALENDAR=FIVEDAY&amp;VAR:SYMBOL=449123&amp;VAR:INDEX=0"}</definedName>
    <definedName name="_6354__FDSAUDITLINK__" hidden="1">{"fdsup://directions/FAT Viewer?action=UPDATE&amp;creator=factset&amp;DYN_ARGS=TRUE&amp;DOC_NAME=FAT:FQL_AUDITING_CLIENT_TEMPLATE.FAT&amp;display_string=Audit&amp;VAR:KEY=ZEDGLIJGZS&amp;VAR:QUERY=RkZfTkVUX0lOQyhBTk4sLTFBWSk=&amp;WINDOW=FIRST_POPUP&amp;HEIGHT=450&amp;WIDTH=450&amp;START_MAXIMIZED=","FALSE&amp;VAR:CALENDAR=FIVEDAY&amp;VAR:SYMBOL=449123&amp;VAR:INDEX=0"}</definedName>
    <definedName name="_6355__FDSAUDITLINK__" localSheetId="2" hidden="1">{"fdsup://directions/FAT Viewer?action=UPDATE&amp;creator=factset&amp;DYN_ARGS=TRUE&amp;DOC_NAME=FAT:FQL_AUDITING_CLIENT_TEMPLATE.FAT&amp;display_string=Audit&amp;VAR:KEY=VARQFOJKHC&amp;VAR:QUERY=RkZfRU5UUlBSX1ZBTF9EQUlMWSg0MDkzNCwtNUFZLEFNLCwsJ0RJTCcp&amp;WINDOW=FIRST_POPUP&amp;HEIGHT=45","0&amp;WIDTH=450&amp;START_MAXIMIZED=FALSE&amp;VAR:CALENDAR=FIVEDAY&amp;VAR:INDEX=57"}</definedName>
    <definedName name="_6355__FDSAUDITLINK__" hidden="1">{"fdsup://directions/FAT Viewer?action=UPDATE&amp;creator=factset&amp;DYN_ARGS=TRUE&amp;DOC_NAME=FAT:FQL_AUDITING_CLIENT_TEMPLATE.FAT&amp;display_string=Audit&amp;VAR:KEY=VARQFOJKHC&amp;VAR:QUERY=RkZfRU5UUlBSX1ZBTF9EQUlMWSg0MDkzNCwtNUFZLEFNLCwsJ0RJTCcp&amp;WINDOW=FIRST_POPUP&amp;HEIGHT=45","0&amp;WIDTH=450&amp;START_MAXIMIZED=FALSE&amp;VAR:CALENDAR=FIVEDAY&amp;VAR:INDEX=57"}</definedName>
    <definedName name="_6356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33"}</definedName>
    <definedName name="_6356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33"}</definedName>
    <definedName name="_6357__FDSAUDITLINK__" localSheetId="2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57"}</definedName>
    <definedName name="_6357__FDSAUDITLINK__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57"}</definedName>
    <definedName name="_6358__FDSAUDITLINK__" localSheetId="2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56"}</definedName>
    <definedName name="_6358__FDSAUDITLINK__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56"}</definedName>
    <definedName name="_6359__FDSAUDITLINK__" localSheetId="2" hidden="1">{"fdsup://Directions/FactSet Auditing Viewer?action=AUDIT_VALUE&amp;DB=129&amp;ID1=B1HP07&amp;VALUEID=01001&amp;SDATE=2010&amp;PERIODTYPE=ANN_STD&amp;SCFT=3&amp;window=popup_no_bar&amp;width=385&amp;height=120&amp;START_MAXIMIZED=FALSE&amp;creator=factset&amp;display_string=Audit"}</definedName>
    <definedName name="_6359__FDSAUDITLINK__" hidden="1">{"fdsup://Directions/FactSet Auditing Viewer?action=AUDIT_VALUE&amp;DB=129&amp;ID1=B1HP07&amp;VALUEID=01001&amp;SDATE=2010&amp;PERIODTYPE=ANN_STD&amp;SCFT=3&amp;window=popup_no_bar&amp;width=385&amp;height=120&amp;START_MAXIMIZED=FALSE&amp;creator=factset&amp;display_string=Audit"}</definedName>
    <definedName name="_6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810"}</definedName>
    <definedName name="_6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810"}</definedName>
    <definedName name="_6360__FDSAUDITLINK__" localSheetId="2" hidden="1">{"fdsup://Directions/FactSet Auditing Viewer?action=AUDIT_VALUE&amp;DB=129&amp;ID1=B1HP07&amp;VALUEID=01001&amp;SDATE=2009&amp;PERIODTYPE=ANN_STD&amp;SCFT=3&amp;window=popup_no_bar&amp;width=385&amp;height=120&amp;START_MAXIMIZED=FALSE&amp;creator=factset&amp;display_string=Audit"}</definedName>
    <definedName name="_6360__FDSAUDITLINK__" hidden="1">{"fdsup://Directions/FactSet Auditing Viewer?action=AUDIT_VALUE&amp;DB=129&amp;ID1=B1HP07&amp;VALUEID=01001&amp;SDATE=2009&amp;PERIODTYPE=ANN_STD&amp;SCFT=3&amp;window=popup_no_bar&amp;width=385&amp;height=120&amp;START_MAXIMIZED=FALSE&amp;creator=factset&amp;display_string=Audit"}</definedName>
    <definedName name="_6361__FDSAUDITLINK__" localSheetId="2" hidden="1">{"fdsup://Directions/FactSet Auditing Viewer?action=AUDIT_VALUE&amp;DB=129&amp;ID1=B1HP07&amp;VALUEID=03261&amp;SDATE=201103&amp;PERIODTYPE=QTR_STD&amp;SCFT=3&amp;window=popup_no_bar&amp;width=385&amp;height=120&amp;START_MAXIMIZED=FALSE&amp;creator=factset&amp;display_string=Audit"}</definedName>
    <definedName name="_6361__FDSAUDITLINK__" hidden="1">{"fdsup://Directions/FactSet Auditing Viewer?action=AUDIT_VALUE&amp;DB=129&amp;ID1=B1HP07&amp;VALUEID=03261&amp;SDATE=201103&amp;PERIODTYPE=QTR_STD&amp;SCFT=3&amp;window=popup_no_bar&amp;width=385&amp;height=120&amp;START_MAXIMIZED=FALSE&amp;creator=factset&amp;display_string=Audit"}</definedName>
    <definedName name="_6362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45"}</definedName>
    <definedName name="_6362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45"}</definedName>
    <definedName name="_6363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44"}</definedName>
    <definedName name="_6363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44"}</definedName>
    <definedName name="_6364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26"}</definedName>
    <definedName name="_6364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26"}</definedName>
    <definedName name="_6365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25"}</definedName>
    <definedName name="_6365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25"}</definedName>
    <definedName name="_6366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24"}</definedName>
    <definedName name="_6366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24"}</definedName>
    <definedName name="_6367__FDSAUDITLINK__" localSheetId="2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23"}</definedName>
    <definedName name="_6367__FDSAUDITLINK__" hidden="1">{"fdsup://directions/FAT Viewer?action=UPDATE&amp;creator=factset&amp;DYN_ARGS=TRUE&amp;DOC_NAME=FAT:FQL_AUDITING_CLIENT_TEMPLATE.FAT&amp;display_string=Audit&amp;VAR:KEY=CPCXEPSHCF&amp;VAR:QUERY=RkZfRU5UUlBSX1ZBTF9EQUlMWSg0MDkzNCwtNUFZLEFNLCwsJ0RJTCcp&amp;WINDOW=FIRST_POPUP&amp;HEIGHT=45","0&amp;WIDTH=450&amp;START_MAXIMIZED=FALSE&amp;VAR:CALENDAR=FIVEDAY&amp;VAR:SYMBOL=02341W10&amp;VAR:INDEX=23"}</definedName>
    <definedName name="_6368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29"}</definedName>
    <definedName name="_6368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29"}</definedName>
    <definedName name="_6369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28"}</definedName>
    <definedName name="_6369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28"}</definedName>
    <definedName name="_6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809"}</definedName>
    <definedName name="_6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809"}</definedName>
    <definedName name="_6370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27"}</definedName>
    <definedName name="_6370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27"}</definedName>
    <definedName name="_6371__FDSAUDITLINK__" localSheetId="2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26"}</definedName>
    <definedName name="_6371__FDSAUDITLINK__" hidden="1">{"fdsup://directions/FAT Viewer?action=UPDATE&amp;creator=factset&amp;DYN_ARGS=TRUE&amp;DOC_NAME=FAT:FQL_AUDITING_CLIENT_TEMPLATE.FAT&amp;display_string=Audit&amp;VAR:KEY=AXMDABAZET&amp;VAR:QUERY=RkZfRU5UUlBSX1ZBTF9EQUlMWSg0MDkzNCwtNUFZLEFNLCwsJ0RJTCcp&amp;WINDOW=FIRST_POPUP&amp;HEIGHT=45","0&amp;WIDTH=450&amp;START_MAXIMIZED=FALSE&amp;VAR:CALENDAR=FIVEDAY&amp;VAR:SYMBOL=738048&amp;VAR:INDEX=26"}</definedName>
    <definedName name="_6372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29"}</definedName>
    <definedName name="_6372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29"}</definedName>
    <definedName name="_6373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28"}</definedName>
    <definedName name="_6373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28"}</definedName>
    <definedName name="_6374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27"}</definedName>
    <definedName name="_6374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27"}</definedName>
    <definedName name="_6375__FDSAUDITLINK__" localSheetId="2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26"}</definedName>
    <definedName name="_6375__FDSAUDITLINK__" hidden="1">{"fdsup://directions/FAT Viewer?action=UPDATE&amp;creator=factset&amp;DYN_ARGS=TRUE&amp;DOC_NAME=FAT:FQL_AUDITING_CLIENT_TEMPLATE.FAT&amp;display_string=Audit&amp;VAR:KEY=MTSFILWDKB&amp;VAR:QUERY=RkZfRU5UUlBSX1ZBTF9EQUlMWSg0MDkzNCwtNUFZLEFNLCwsJ0RJTCcp&amp;WINDOW=FIRST_POPUP&amp;HEIGHT=45","0&amp;WIDTH=450&amp;START_MAXIMIZED=FALSE&amp;VAR:CALENDAR=FIVEDAY&amp;VAR:SYMBOL=418224&amp;VAR:INDEX=26"}</definedName>
    <definedName name="_6376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26"}</definedName>
    <definedName name="_6376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26"}</definedName>
    <definedName name="_6377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25"}</definedName>
    <definedName name="_6377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25"}</definedName>
    <definedName name="_6378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24"}</definedName>
    <definedName name="_6378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24"}</definedName>
    <definedName name="_6379__FDSAUDITLINK__" localSheetId="2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23"}</definedName>
    <definedName name="_6379__FDSAUDITLINK__" hidden="1">{"fdsup://directions/FAT Viewer?action=UPDATE&amp;creator=factset&amp;DYN_ARGS=TRUE&amp;DOC_NAME=FAT:FQL_AUDITING_CLIENT_TEMPLATE.FAT&amp;display_string=Audit&amp;VAR:KEY=IBYNSZQFMB&amp;VAR:QUERY=RkZfRU5UUlBSX1ZBTF9EQUlMWSg0MDkzNCwtNUFZLEFNLCwsJ0RJTCcp&amp;WINDOW=FIRST_POPUP&amp;HEIGHT=45","0&amp;WIDTH=450&amp;START_MAXIMIZED=FALSE&amp;VAR:CALENDAR=FIVEDAY&amp;VAR:SYMBOL=450270&amp;VAR:INDEX=23"}</definedName>
    <definedName name="_6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808"}</definedName>
    <definedName name="_6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808"}</definedName>
    <definedName name="_6380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29"}</definedName>
    <definedName name="_6380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29"}</definedName>
    <definedName name="_6381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28"}</definedName>
    <definedName name="_6381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28"}</definedName>
    <definedName name="_6382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27"}</definedName>
    <definedName name="_6382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27"}</definedName>
    <definedName name="_6383__FDSAUDITLINK__" localSheetId="2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26"}</definedName>
    <definedName name="_6383__FDSAUDITLINK__" hidden="1">{"fdsup://directions/FAT Viewer?action=UPDATE&amp;creator=factset&amp;DYN_ARGS=TRUE&amp;DOC_NAME=FAT:FQL_AUDITING_CLIENT_TEMPLATE.FAT&amp;display_string=Audit&amp;VAR:KEY=CROLOPKBWJ&amp;VAR:QUERY=RkZfRU5UUlBSX1ZBTF9EQUlMWSg0MDkzNCwtNUFZLEFNLCwsJ0RJTCcp&amp;WINDOW=FIRST_POPUP&amp;HEIGHT=45","0&amp;WIDTH=450&amp;START_MAXIMIZED=FALSE&amp;VAR:CALENDAR=FIVEDAY&amp;VAR:SYMBOL=471349&amp;VAR:INDEX=26"}</definedName>
    <definedName name="_6384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42"}</definedName>
    <definedName name="_6384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42"}</definedName>
    <definedName name="_6385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41"}</definedName>
    <definedName name="_6385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41"}</definedName>
    <definedName name="_6386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40"}</definedName>
    <definedName name="_6386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40"}</definedName>
    <definedName name="_6387__FDSAUDITLINK__" localSheetId="2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39"}</definedName>
    <definedName name="_6387__FDSAUDITLINK__" hidden="1">{"fdsup://directions/FAT Viewer?action=UPDATE&amp;creator=factset&amp;DYN_ARGS=TRUE&amp;DOC_NAME=FAT:FQL_AUDITING_CLIENT_TEMPLATE.FAT&amp;display_string=Audit&amp;VAR:KEY=VCTEVIXULW&amp;VAR:QUERY=RkZfRU5UUlBSX1ZBTF9EQUlMWSg0MDkzNCwtNUFZLEFNLCwsJ0RJTCcp&amp;WINDOW=FIRST_POPUP&amp;HEIGHT=45","0&amp;WIDTH=450&amp;START_MAXIMIZED=FALSE&amp;VAR:CALENDAR=FIVEDAY&amp;VAR:SYMBOL=480808&amp;VAR:INDEX=39"}</definedName>
    <definedName name="_6388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29"}</definedName>
    <definedName name="_6388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29"}</definedName>
    <definedName name="_6389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28"}</definedName>
    <definedName name="_6389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28"}</definedName>
    <definedName name="_6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807"}</definedName>
    <definedName name="_6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807"}</definedName>
    <definedName name="_6390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27"}</definedName>
    <definedName name="_6390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27"}</definedName>
    <definedName name="_6391__FDSAUDITLINK__" localSheetId="2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26"}</definedName>
    <definedName name="_6391__FDSAUDITLINK__" hidden="1">{"fdsup://directions/FAT Viewer?action=UPDATE&amp;creator=factset&amp;DYN_ARGS=TRUE&amp;DOC_NAME=FAT:FQL_AUDITING_CLIENT_TEMPLATE.FAT&amp;display_string=Audit&amp;VAR:KEY=ENGRKJMDUN&amp;VAR:QUERY=RkZfRU5UUlBSX1ZBTF9EQUlMWSg0MDkzNCwtNUFZLEFNLCwsJ0RJTCcp&amp;WINDOW=FIRST_POPUP&amp;HEIGHT=45","0&amp;WIDTH=450&amp;START_MAXIMIZED=FALSE&amp;VAR:CALENDAR=FIVEDAY&amp;VAR:SYMBOL=711075&amp;VAR:INDEX=26"}</definedName>
    <definedName name="_6392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39"}</definedName>
    <definedName name="_6392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39"}</definedName>
    <definedName name="_6393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38"}</definedName>
    <definedName name="_6393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38"}</definedName>
    <definedName name="_6394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37"}</definedName>
    <definedName name="_6394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37"}</definedName>
    <definedName name="_6395__FDSAUDITLINK__" localSheetId="2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36"}</definedName>
    <definedName name="_6395__FDSAUDITLINK__" hidden="1">{"fdsup://directions/FAT Viewer?action=UPDATE&amp;creator=factset&amp;DYN_ARGS=TRUE&amp;DOC_NAME=FAT:FQL_AUDITING_CLIENT_TEMPLATE.FAT&amp;display_string=Audit&amp;VAR:KEY=XYNQLYBOXE&amp;VAR:QUERY=RkZfRU5UUlBSX1ZBTF9EQUlMWSg0MDkzNCwtNUFZLEFNLCwsJ0RJTCcp&amp;WINDOW=FIRST_POPUP&amp;HEIGHT=45","0&amp;WIDTH=450&amp;START_MAXIMIZED=FALSE&amp;VAR:CALENDAR=FIVEDAY&amp;VAR:SYMBOL=757416&amp;VAR:INDEX=36"}</definedName>
    <definedName name="_6396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39"}</definedName>
    <definedName name="_6396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39"}</definedName>
    <definedName name="_6397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38"}</definedName>
    <definedName name="_6397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38"}</definedName>
    <definedName name="_6398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37"}</definedName>
    <definedName name="_6398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37"}</definedName>
    <definedName name="_6399__FDSAUDITLINK__" localSheetId="2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36"}</definedName>
    <definedName name="_6399__FDSAUDITLINK__" hidden="1">{"fdsup://directions/FAT Viewer?action=UPDATE&amp;creator=factset&amp;DYN_ARGS=TRUE&amp;DOC_NAME=FAT:FQL_AUDITING_CLIENT_TEMPLATE.FAT&amp;display_string=Audit&amp;VAR:KEY=FMHYHYRCDU&amp;VAR:QUERY=RkZfRU5UUlBSX1ZBTF9EQUlMWSg0MDkzNCwtNUFZLEFNLCwsJ0RJTCcp&amp;WINDOW=FIRST_POPUP&amp;HEIGHT=45","0&amp;WIDTH=450&amp;START_MAXIMIZED=FALSE&amp;VAR:CALENDAR=FIVEDAY&amp;VAR:SYMBOL=B01NXT&amp;VAR:INDEX=36"}</definedName>
    <definedName name="_64__FDSAUDITLINK__" localSheetId="2" hidden="1">{"fdsup://Directions/FactSet Auditing Viewer?action=AUDIT_VALUE&amp;DB=129&amp;ID1=738048&amp;VALUEID=03426&amp;SDATE=201101&amp;PERIODTYPE=SEMI_STD&amp;SCFT=3&amp;window=popup_no_bar&amp;width=385&amp;height=120&amp;START_MAXIMIZED=FALSE&amp;creator=factset&amp;display_string=Audit"}</definedName>
    <definedName name="_64__FDSAUDITLINK__" hidden="1">{"fdsup://Directions/FactSet Auditing Viewer?action=AUDIT_VALUE&amp;DB=129&amp;ID1=738048&amp;VALUEID=03426&amp;SDATE=201101&amp;PERIODTYPE=SEMI_STD&amp;SCFT=3&amp;window=popup_no_bar&amp;width=385&amp;height=120&amp;START_MAXIMIZED=FALSE&amp;creator=factset&amp;display_string=Audit"}</definedName>
    <definedName name="_6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806"}</definedName>
    <definedName name="_6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806"}</definedName>
    <definedName name="_6400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39"}</definedName>
    <definedName name="_6400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39"}</definedName>
    <definedName name="_6401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38"}</definedName>
    <definedName name="_6401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38"}</definedName>
    <definedName name="_6402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37"}</definedName>
    <definedName name="_6402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37"}</definedName>
    <definedName name="_6403__FDSAUDITLINK__" localSheetId="2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36"}</definedName>
    <definedName name="_6403__FDSAUDITLINK__" hidden="1">{"fdsup://directions/FAT Viewer?action=UPDATE&amp;creator=factset&amp;DYN_ARGS=TRUE&amp;DOC_NAME=FAT:FQL_AUDITING_CLIENT_TEMPLATE.FAT&amp;display_string=Audit&amp;VAR:KEY=RKJOVCHMJA&amp;VAR:QUERY=RkZfRU5UUlBSX1ZBTF9EQUlMWSg0MDkzNCwtNUFZLEFNLCwsJ0RJTCcp&amp;WINDOW=FIRST_POPUP&amp;HEIGHT=45","0&amp;WIDTH=450&amp;START_MAXIMIZED=FALSE&amp;VAR:CALENDAR=FIVEDAY&amp;VAR:SYMBOL=597593&amp;VAR:INDEX=36"}</definedName>
    <definedName name="_6404__FDSAUDITLINK__" localSheetId="2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26"}</definedName>
    <definedName name="_6404__FDSAUDITLINK__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26"}</definedName>
    <definedName name="_6405__FDSAUDITLINK__" localSheetId="2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25"}</definedName>
    <definedName name="_6405__FDSAUDITLINK__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25"}</definedName>
    <definedName name="_6406__FDSAUDITLINK__" localSheetId="2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24"}</definedName>
    <definedName name="_6406__FDSAUDITLINK__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24"}</definedName>
    <definedName name="_6407__FDSAUDITLINK__" localSheetId="2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23"}</definedName>
    <definedName name="_6407__FDSAUDITLINK__" hidden="1">{"fdsup://directions/FAT Viewer?action=UPDATE&amp;creator=factset&amp;DYN_ARGS=TRUE&amp;DOC_NAME=FAT:FQL_AUDITING_CLIENT_TEMPLATE.FAT&amp;display_string=Audit&amp;VAR:KEY=KXMFELKDWL&amp;VAR:QUERY=RkZfRU5UUlBSX1ZBTF9EQUlMWSg0MDkzNCwtNUFZLEFNLCwsJ0RJTCcp&amp;WINDOW=FIRST_POPUP&amp;HEIGHT=45","0&amp;WIDTH=450&amp;START_MAXIMIZED=FALSE&amp;VAR:CALENDAR=FIVEDAY&amp;VAR:SYMBOL=512067&amp;VAR:INDEX=23"}</definedName>
    <definedName name="_6408__FDSAUDITLINK__" localSheetId="2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39"}</definedName>
    <definedName name="_6408__FDSAUDITLINK__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39"}</definedName>
    <definedName name="_6409__FDSAUDITLINK__" localSheetId="2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38"}</definedName>
    <definedName name="_6409__FDSAUDITLINK__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38"}</definedName>
    <definedName name="_6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805"}</definedName>
    <definedName name="_6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805"}</definedName>
    <definedName name="_6410__FDSAUDITLINK__" localSheetId="2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37"}</definedName>
    <definedName name="_6410__FDSAUDITLINK__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37"}</definedName>
    <definedName name="_6411__FDSAUDITLINK__" localSheetId="2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36"}</definedName>
    <definedName name="_6411__FDSAUDITLINK__" hidden="1">{"fdsup://directions/FAT Viewer?action=UPDATE&amp;creator=factset&amp;DYN_ARGS=TRUE&amp;DOC_NAME=FAT:FQL_AUDITING_CLIENT_TEMPLATE.FAT&amp;display_string=Audit&amp;VAR:KEY=LKVCTCFYHW&amp;VAR:QUERY=RkZfRU5UUlBSX1ZBTF9EQUlMWSg0MDkzNCwtNUFZLEFNLCwsJ0RJTCcp&amp;WINDOW=FIRST_POPUP&amp;HEIGHT=45","0&amp;WIDTH=450&amp;START_MAXIMIZED=FALSE&amp;VAR:CALENDAR=FIVEDAY&amp;VAR:SYMBOL=548970&amp;VAR:INDEX=36"}</definedName>
    <definedName name="_6412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26"}</definedName>
    <definedName name="_6412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26"}</definedName>
    <definedName name="_6413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25"}</definedName>
    <definedName name="_6413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25"}</definedName>
    <definedName name="_6414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24"}</definedName>
    <definedName name="_6414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24"}</definedName>
    <definedName name="_6415__FDSAUDITLINK__" localSheetId="2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23"}</definedName>
    <definedName name="_6415__FDSAUDITLINK__" hidden="1">{"fdsup://directions/FAT Viewer?action=UPDATE&amp;creator=factset&amp;DYN_ARGS=TRUE&amp;DOC_NAME=FAT:FQL_AUDITING_CLIENT_TEMPLATE.FAT&amp;display_string=Audit&amp;VAR:KEY=KTARAXSXKZ&amp;VAR:QUERY=RkZfRU5UUlBSX1ZBTF9EQUlMWSg0MDkzNCwtNUFZLEFNLCwsJ0RJTCcp&amp;WINDOW=FIRST_POPUP&amp;HEIGHT=45","0&amp;WIDTH=450&amp;START_MAXIMIZED=FALSE&amp;VAR:CALENDAR=FIVEDAY&amp;VAR:SYMBOL=240645&amp;VAR:INDEX=23"}</definedName>
    <definedName name="_6416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39"}</definedName>
    <definedName name="_6416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39"}</definedName>
    <definedName name="_6417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38"}</definedName>
    <definedName name="_6417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38"}</definedName>
    <definedName name="_6418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37"}</definedName>
    <definedName name="_6418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37"}</definedName>
    <definedName name="_6419__FDSAUDITLINK__" localSheetId="2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36"}</definedName>
    <definedName name="_6419__FDSAUDITLINK__" hidden="1">{"fdsup://directions/FAT Viewer?action=UPDATE&amp;creator=factset&amp;DYN_ARGS=TRUE&amp;DOC_NAME=FAT:FQL_AUDITING_CLIENT_TEMPLATE.FAT&amp;display_string=Audit&amp;VAR:KEY=BCBKZYFIDG&amp;VAR:QUERY=RkZfRU5UUlBSX1ZBTF9EQUlMWSg0MDkzNCwtNUFZLEFNLCwsJ0RJTCcp&amp;WINDOW=FIRST_POPUP&amp;HEIGHT=45","0&amp;WIDTH=450&amp;START_MAXIMIZED=FALSE&amp;VAR:CALENDAR=FIVEDAY&amp;VAR:SYMBOL=623864&amp;VAR:INDEX=36"}</definedName>
    <definedName name="_6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804"}</definedName>
    <definedName name="_6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804"}</definedName>
    <definedName name="_6420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29"}</definedName>
    <definedName name="_6420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29"}</definedName>
    <definedName name="_6421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28"}</definedName>
    <definedName name="_6421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28"}</definedName>
    <definedName name="_6422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27"}</definedName>
    <definedName name="_6422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27"}</definedName>
    <definedName name="_6423__FDSAUDITLINK__" localSheetId="2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26"}</definedName>
    <definedName name="_6423__FDSAUDITLINK__" hidden="1">{"fdsup://directions/FAT Viewer?action=UPDATE&amp;creator=factset&amp;DYN_ARGS=TRUE&amp;DOC_NAME=FAT:FQL_AUDITING_CLIENT_TEMPLATE.FAT&amp;display_string=Audit&amp;VAR:KEY=GPCPARYLYV&amp;VAR:QUERY=RkZfRU5UUlBSX1ZBTF9EQUlMWSg0MDkzNCwtNUFZLEFNLCwsJ0RJTCcp&amp;WINDOW=FIRST_POPUP&amp;HEIGHT=45","0&amp;WIDTH=450&amp;START_MAXIMIZED=FALSE&amp;VAR:CALENDAR=FIVEDAY&amp;VAR:SYMBOL=B3WK54&amp;VAR:INDEX=26"}</definedName>
    <definedName name="_6424__FDSAUDITLINK__" localSheetId="2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38"}</definedName>
    <definedName name="_6424__FDSAUDITLINK__" hidden="1">{"fdsup://directions/FAT Viewer?action=UPDATE&amp;creator=factset&amp;DYN_ARGS=TRUE&amp;DOC_NAME=FAT:FQL_AUDITING_CLIENT_TEMPLATE.FAT&amp;display_string=Audit&amp;VAR:KEY=TSLWHSXCXO&amp;VAR:QUERY=RkZfRU5UUlBSX1ZBTF9EQUlMWSg0MDkzNCwtNUFZLEFNLCwsJ0RJTCcp&amp;WINDOW=FIRST_POPUP&amp;HEIGHT=45","0&amp;WIDTH=450&amp;START_MAXIMIZED=FALSE&amp;VAR:CALENDAR=FIVEDAY&amp;VAR:SYMBOL=621867&amp;VAR:INDEX=38"}</definedName>
    <definedName name="_6425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28"}</definedName>
    <definedName name="_6425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28"}</definedName>
    <definedName name="_6426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27"}</definedName>
    <definedName name="_6426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27"}</definedName>
    <definedName name="_6427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26"}</definedName>
    <definedName name="_6427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26"}</definedName>
    <definedName name="_6428__FDSAUDITLINK__" localSheetId="2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25"}</definedName>
    <definedName name="_6428__FDSAUDITLINK__" hidden="1">{"fdsup://directions/FAT Viewer?action=UPDATE&amp;creator=factset&amp;DYN_ARGS=TRUE&amp;DOC_NAME=FAT:FQL_AUDITING_CLIENT_TEMPLATE.FAT&amp;display_string=Audit&amp;VAR:KEY=IZGLQZQTUZ&amp;VAR:QUERY=RkZfRU5UUlBSX1ZBTF9EQUlMWSg0MDkzNCwtNUFZLEFNLCwsJ0RJTCcp&amp;WINDOW=FIRST_POPUP&amp;HEIGHT=45","0&amp;WIDTH=450&amp;START_MAXIMIZED=FALSE&amp;VAR:CALENDAR=FIVEDAY&amp;VAR:SYMBOL=449123&amp;VAR:INDEX=25"}</definedName>
    <definedName name="_6429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26"}</definedName>
    <definedName name="_6429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26"}</definedName>
    <definedName name="_6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803"}</definedName>
    <definedName name="_6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803"}</definedName>
    <definedName name="_6430__FDSAUDITLINK__" localSheetId="2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25"}</definedName>
    <definedName name="_6430__FDSAUDITLINK__" hidden="1">{"fdsup://directions/FAT Viewer?action=UPDATE&amp;creator=factset&amp;DYN_ARGS=TRUE&amp;DOC_NAME=FAT:FQL_AUDITING_CLIENT_TEMPLATE.FAT&amp;display_string=Audit&amp;VAR:KEY=QXSLWRGZQD&amp;VAR:QUERY=RkZfRU5UUlBSX1ZBTF9EQUlMWSg0MDkzNCwtNUFZLEFNLCwsJ0RJTCcp&amp;WINDOW=FIRST_POPUP&amp;HEIGHT=45","0&amp;WIDTH=450&amp;START_MAXIMIZED=FALSE&amp;VAR:CALENDAR=FIVEDAY&amp;VAR:SYMBOL=569937&amp;VAR:INDEX=25"}</definedName>
    <definedName name="_6431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53"}</definedName>
    <definedName name="_6431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53"}</definedName>
    <definedName name="_6432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52"}</definedName>
    <definedName name="_6432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52"}</definedName>
    <definedName name="_6433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39"}</definedName>
    <definedName name="_6433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39"}</definedName>
    <definedName name="_6434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38"}</definedName>
    <definedName name="_6434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38"}</definedName>
    <definedName name="_6435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37"}</definedName>
    <definedName name="_6435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37"}</definedName>
    <definedName name="_6436__FDSAUDITLINK__" localSheetId="2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36"}</definedName>
    <definedName name="_6436__FDSAUDITLINK__" hidden="1">{"fdsup://directions/FAT Viewer?action=UPDATE&amp;creator=factset&amp;DYN_ARGS=TRUE&amp;DOC_NAME=FAT:FQL_AUDITING_CLIENT_TEMPLATE.FAT&amp;display_string=Audit&amp;VAR:KEY=DKRWLQFAHY&amp;VAR:QUERY=RkZfRU5UUlBSX1ZBTF9EQUlMWSg0MDkzNCwtNUFZLEFNLCwsJ0RJTCcp&amp;WINDOW=FIRST_POPUP&amp;HEIGHT=45","0&amp;WIDTH=450&amp;START_MAXIMIZED=FALSE&amp;VAR:CALENDAR=FIVEDAY&amp;VAR:SYMBOL=B1HP07&amp;VAR:INDEX=36"}</definedName>
    <definedName name="_6437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49"}</definedName>
    <definedName name="_6437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49"}</definedName>
    <definedName name="_6438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50"}</definedName>
    <definedName name="_6438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50"}</definedName>
    <definedName name="_6439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51"}</definedName>
    <definedName name="_6439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51"}</definedName>
    <definedName name="_6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802"}</definedName>
    <definedName name="_6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802"}</definedName>
    <definedName name="_6440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52"}</definedName>
    <definedName name="_6440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52"}</definedName>
    <definedName name="_6441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53"}</definedName>
    <definedName name="_6441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53"}</definedName>
    <definedName name="_6442__FDSAUDITLINK__" localSheetId="2" hidden="1">{"fdsup://Directions/FactSet Auditing Viewer?action=AUDIT_VALUE&amp;DB=129&amp;ID1=721242&amp;VALUEID=01001&amp;SDATE=2010&amp;PERIODTYPE=ANN_STD&amp;SCFT=3&amp;window=popup_no_bar&amp;width=385&amp;height=120&amp;START_MAXIMIZED=FALSE&amp;creator=factset&amp;display_string=Audit"}</definedName>
    <definedName name="_6442__FDSAUDITLINK__" hidden="1">{"fdsup://Directions/FactSet Auditing Viewer?action=AUDIT_VALUE&amp;DB=129&amp;ID1=721242&amp;VALUEID=01001&amp;SDATE=2010&amp;PERIODTYPE=ANN_STD&amp;SCFT=3&amp;window=popup_no_bar&amp;width=385&amp;height=120&amp;START_MAXIMIZED=FALSE&amp;creator=factset&amp;display_string=Audit"}</definedName>
    <definedName name="_6443__FDSAUDITLINK__" localSheetId="2" hidden="1">{"fdsup://Directions/FactSet Auditing Viewer?action=AUDIT_VALUE&amp;DB=129&amp;ID1=721242&amp;VALUEID=03261&amp;SDATE=201104&amp;PERIODTYPE=QTR_STD&amp;SCFT=3&amp;window=popup_no_bar&amp;width=385&amp;height=120&amp;START_MAXIMIZED=FALSE&amp;creator=factset&amp;display_string=Audit"}</definedName>
    <definedName name="_6443__FDSAUDITLINK__" hidden="1">{"fdsup://Directions/FactSet Auditing Viewer?action=AUDIT_VALUE&amp;DB=129&amp;ID1=721242&amp;VALUEID=03261&amp;SDATE=201104&amp;PERIODTYPE=QTR_STD&amp;SCFT=3&amp;window=popup_no_bar&amp;width=385&amp;height=120&amp;START_MAXIMIZED=FALSE&amp;creator=factset&amp;display_string=Audit"}</definedName>
    <definedName name="_6444__FDSAUDITLINK__" localSheetId="2" hidden="1">{"fdsup://Directions/FactSet Auditing Viewer?action=AUDIT_VALUE&amp;DB=129&amp;ID1=721242&amp;VALUEID=02256&amp;SDATE=201104&amp;PERIODTYPE=QTR_STD&amp;SCFT=3&amp;window=popup_no_bar&amp;width=385&amp;height=120&amp;START_MAXIMIZED=FALSE&amp;creator=factset&amp;display_string=Audit"}</definedName>
    <definedName name="_6444__FDSAUDITLINK__" hidden="1">{"fdsup://Directions/FactSet Auditing Viewer?action=AUDIT_VALUE&amp;DB=129&amp;ID1=721242&amp;VALUEID=02256&amp;SDATE=201104&amp;PERIODTYPE=QTR_STD&amp;SCFT=3&amp;window=popup_no_bar&amp;width=385&amp;height=120&amp;START_MAXIMIZED=FALSE&amp;creator=factset&amp;display_string=Audit"}</definedName>
    <definedName name="_6445__FDSAUDITLINK__" localSheetId="2" hidden="1">{"fdsup://Directions/FactSet Auditing Viewer?action=AUDIT_VALUE&amp;DB=129&amp;ID1=721242&amp;VALUEID=02001&amp;SDATE=201104&amp;PERIODTYPE=QTR_STD&amp;SCFT=3&amp;window=popup_no_bar&amp;width=385&amp;height=120&amp;START_MAXIMIZED=FALSE&amp;creator=factset&amp;display_string=Audit"}</definedName>
    <definedName name="_6445__FDSAUDITLINK__" hidden="1">{"fdsup://Directions/FactSet Auditing Viewer?action=AUDIT_VALUE&amp;DB=129&amp;ID1=721242&amp;VALUEID=02001&amp;SDATE=201104&amp;PERIODTYPE=QTR_STD&amp;SCFT=3&amp;window=popup_no_bar&amp;width=385&amp;height=120&amp;START_MAXIMIZED=FALSE&amp;creator=factset&amp;display_string=Audit"}</definedName>
    <definedName name="_644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0"}</definedName>
    <definedName name="_644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0"}</definedName>
    <definedName name="_6447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55"}</definedName>
    <definedName name="_6447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55"}</definedName>
    <definedName name="_6448__FDSAUDITLINK__" localSheetId="2" hidden="1">{"fdsup://directions/FAT Viewer?action=UPDATE&amp;creator=factset&amp;DYN_ARGS=TRUE&amp;DOC_NAME=FAT:FQL_AUDITING_CLIENT_TEMPLATE.FAT&amp;display_string=Audit&amp;VAR:KEY=ZMZUDYTGDQ&amp;VAR:QUERY=RkZfRUJJVF9PUEVSKEFOTiwtMUFZKQ==&amp;WINDOW=FIRST_POPUP&amp;HEIGHT=450&amp;WIDTH=450&amp;START_MAXIMI","ZED=FALSE&amp;VAR:CALENDAR=FIVEDAY&amp;VAR:SYMBOL=471991&amp;VAR:INDEX=0"}</definedName>
    <definedName name="_6448__FDSAUDITLINK__" hidden="1">{"fdsup://directions/FAT Viewer?action=UPDATE&amp;creator=factset&amp;DYN_ARGS=TRUE&amp;DOC_NAME=FAT:FQL_AUDITING_CLIENT_TEMPLATE.FAT&amp;display_string=Audit&amp;VAR:KEY=ZMZUDYTGDQ&amp;VAR:QUERY=RkZfRUJJVF9PUEVSKEFOTiwtMUFZKQ==&amp;WINDOW=FIRST_POPUP&amp;HEIGHT=450&amp;WIDTH=450&amp;START_MAXIMI","ZED=FALSE&amp;VAR:CALENDAR=FIVEDAY&amp;VAR:SYMBOL=471991&amp;VAR:INDEX=0"}</definedName>
    <definedName name="_6449__FDSAUDITLINK__" localSheetId="2" hidden="1">{"fdsup://directions/FAT Viewer?action=UPDATE&amp;creator=factset&amp;DYN_ARGS=TRUE&amp;DOC_NAME=FAT:FQL_AUDITING_CLIENT_TEMPLATE.FAT&amp;display_string=Audit&amp;VAR:KEY=ZGRKXKLQBG&amp;VAR:QUERY=RkZfRUJJVERBX09QRVIoQU5OLDAp&amp;WINDOW=FIRST_POPUP&amp;HEIGHT=450&amp;WIDTH=450&amp;START_MAXIMIZED=","FALSE&amp;VAR:CALENDAR=FIVEDAY&amp;VAR:SYMBOL=471991&amp;VAR:INDEX=0"}</definedName>
    <definedName name="_6449__FDSAUDITLINK__" hidden="1">{"fdsup://directions/FAT Viewer?action=UPDATE&amp;creator=factset&amp;DYN_ARGS=TRUE&amp;DOC_NAME=FAT:FQL_AUDITING_CLIENT_TEMPLATE.FAT&amp;display_string=Audit&amp;VAR:KEY=ZGRKXKLQBG&amp;VAR:QUERY=RkZfRUJJVERBX09QRVIoQU5OLDAp&amp;WINDOW=FIRST_POPUP&amp;HEIGHT=450&amp;WIDTH=450&amp;START_MAXIMIZED=","FALSE&amp;VAR:CALENDAR=FIVEDAY&amp;VAR:SYMBOL=471991&amp;VAR:INDEX=0"}</definedName>
    <definedName name="_6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801"}</definedName>
    <definedName name="_6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801"}</definedName>
    <definedName name="_6450__FDSAUDITLINK__" localSheetId="2" hidden="1">{"fdsup://Directions/FactSet Auditing Viewer?action=AUDIT_VALUE&amp;DB=129&amp;ID1=471991&amp;VALUEID=01001&amp;SDATE=2010&amp;PERIODTYPE=ANN_STD&amp;SCFT=3&amp;window=popup_no_bar&amp;width=385&amp;height=120&amp;START_MAXIMIZED=FALSE&amp;creator=factset&amp;display_string=Audit"}</definedName>
    <definedName name="_6450__FDSAUDITLINK__" hidden="1">{"fdsup://Directions/FactSet Auditing Viewer?action=AUDIT_VALUE&amp;DB=129&amp;ID1=471991&amp;VALUEID=01001&amp;SDATE=2010&amp;PERIODTYPE=ANN_STD&amp;SCFT=3&amp;window=popup_no_bar&amp;width=385&amp;height=120&amp;START_MAXIMIZED=FALSE&amp;creator=factset&amp;display_string=Audit"}</definedName>
    <definedName name="_6451__FDSAUDITLINK__" localSheetId="2" hidden="1">{"fdsup://Directions/FactSet Auditing Viewer?action=AUDIT_VALUE&amp;DB=129&amp;ID1=471991&amp;VALUEID=01001&amp;SDATE=2009&amp;PERIODTYPE=ANN_STD&amp;SCFT=3&amp;window=popup_no_bar&amp;width=385&amp;height=120&amp;START_MAXIMIZED=FALSE&amp;creator=factset&amp;display_string=Audit"}</definedName>
    <definedName name="_6451__FDSAUDITLINK__" hidden="1">{"fdsup://Directions/FactSet Auditing Viewer?action=AUDIT_VALUE&amp;DB=129&amp;ID1=471991&amp;VALUEID=01001&amp;SDATE=2009&amp;PERIODTYPE=ANN_STD&amp;SCFT=3&amp;window=popup_no_bar&amp;width=385&amp;height=120&amp;START_MAXIMIZED=FALSE&amp;creator=factset&amp;display_string=Audit"}</definedName>
    <definedName name="_6452__FDSAUDITLINK__" localSheetId="2" hidden="1">{"fdsup://Directions/FactSet Auditing Viewer?action=AUDIT_VALUE&amp;DB=129&amp;ID1=471991&amp;VALUEID=03261&amp;SDATE=201103&amp;PERIODTYPE=QTR_STD&amp;SCFT=3&amp;window=popup_no_bar&amp;width=385&amp;height=120&amp;START_MAXIMIZED=FALSE&amp;creator=factset&amp;display_string=Audit"}</definedName>
    <definedName name="_6452__FDSAUDITLINK__" hidden="1">{"fdsup://Directions/FactSet Auditing Viewer?action=AUDIT_VALUE&amp;DB=129&amp;ID1=471991&amp;VALUEID=03261&amp;SDATE=201103&amp;PERIODTYPE=QTR_STD&amp;SCFT=3&amp;window=popup_no_bar&amp;width=385&amp;height=120&amp;START_MAXIMIZED=FALSE&amp;creator=factset&amp;display_string=Audit"}</definedName>
    <definedName name="_6453__FDSAUDITLINK__" localSheetId="2" hidden="1">{"fdsup://Directions/FactSet Auditing Viewer?action=AUDIT_VALUE&amp;DB=129&amp;ID1=471991&amp;VALUEID=02256&amp;SDATE=201103&amp;PERIODTYPE=QTR_STD&amp;SCFT=3&amp;window=popup_no_bar&amp;width=385&amp;height=120&amp;START_MAXIMIZED=FALSE&amp;creator=factset&amp;display_string=Audit"}</definedName>
    <definedName name="_6453__FDSAUDITLINK__" hidden="1">{"fdsup://Directions/FactSet Auditing Viewer?action=AUDIT_VALUE&amp;DB=129&amp;ID1=471991&amp;VALUEID=02256&amp;SDATE=201103&amp;PERIODTYPE=QTR_STD&amp;SCFT=3&amp;window=popup_no_bar&amp;width=385&amp;height=120&amp;START_MAXIMIZED=FALSE&amp;creator=factset&amp;display_string=Audit"}</definedName>
    <definedName name="_6454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56"}</definedName>
    <definedName name="_6454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56"}</definedName>
    <definedName name="_6455__FDSAUDITLINK__" localSheetId="2" hidden="1">{"fdsup://directions/FAT Viewer?action=UPDATE&amp;creator=factset&amp;DYN_ARGS=TRUE&amp;DOC_NAME=FAT:FQL_AUDITING_CLIENT_TEMPLATE.FAT&amp;display_string=Audit&amp;VAR:KEY=RGRQDQTWBQ&amp;VAR:QUERY=RkZfRUJJVF9PUEVSKEFOTiwtMUFZKQ==&amp;WINDOW=FIRST_POPUP&amp;HEIGHT=450&amp;WIDTH=450&amp;START_MAXIMI","ZED=FALSE&amp;VAR:CALENDAR=FIVEDAY&amp;VAR:SYMBOL=60315810&amp;VAR:INDEX=0"}</definedName>
    <definedName name="_6455__FDSAUDITLINK__" hidden="1">{"fdsup://directions/FAT Viewer?action=UPDATE&amp;creator=factset&amp;DYN_ARGS=TRUE&amp;DOC_NAME=FAT:FQL_AUDITING_CLIENT_TEMPLATE.FAT&amp;display_string=Audit&amp;VAR:KEY=RGRQDQTWBQ&amp;VAR:QUERY=RkZfRUJJVF9PUEVSKEFOTiwtMUFZKQ==&amp;WINDOW=FIRST_POPUP&amp;HEIGHT=450&amp;WIDTH=450&amp;START_MAXIMI","ZED=FALSE&amp;VAR:CALENDAR=FIVEDAY&amp;VAR:SYMBOL=60315810&amp;VAR:INDEX=0"}</definedName>
    <definedName name="_6456__FDSAUDITLINK__" localSheetId="2" hidden="1">{"fdsup://directions/FAT Viewer?action=UPDATE&amp;creator=factset&amp;DYN_ARGS=TRUE&amp;DOC_NAME=FAT:FQL_AUDITING_CLIENT_TEMPLATE.FAT&amp;display_string=Audit&amp;VAR:KEY=PKPEBABGZG&amp;VAR:QUERY=RkZfRUJJVERBX09QRVIoQU5OLDAp&amp;WINDOW=FIRST_POPUP&amp;HEIGHT=450&amp;WIDTH=450&amp;START_MAXIMIZED=","FALSE&amp;VAR:CALENDAR=FIVEDAY&amp;VAR:SYMBOL=60315810&amp;VAR:INDEX=0"}</definedName>
    <definedName name="_6456__FDSAUDITLINK__" hidden="1">{"fdsup://directions/FAT Viewer?action=UPDATE&amp;creator=factset&amp;DYN_ARGS=TRUE&amp;DOC_NAME=FAT:FQL_AUDITING_CLIENT_TEMPLATE.FAT&amp;display_string=Audit&amp;VAR:KEY=PKPEBABGZG&amp;VAR:QUERY=RkZfRUJJVERBX09QRVIoQU5OLDAp&amp;WINDOW=FIRST_POPUP&amp;HEIGHT=450&amp;WIDTH=450&amp;START_MAXIMIZED=","FALSE&amp;VAR:CALENDAR=FIVEDAY&amp;VAR:SYMBOL=60315810&amp;VAR:INDEX=0"}</definedName>
    <definedName name="_6457__FDSAUDITLINK__" localSheetId="2" hidden="1">{"fdsup://Directions/FactSet Auditing Viewer?action=AUDIT_VALUE&amp;DB=129&amp;ID1=60315810&amp;VALUEID=01001&amp;SDATE=2011&amp;PERIODTYPE=ANN_STD&amp;SCFT=3&amp;window=popup_no_bar&amp;width=385&amp;height=120&amp;START_MAXIMIZED=FALSE&amp;creator=factset&amp;display_string=Audit"}</definedName>
    <definedName name="_6457__FDSAUDITLINK__" hidden="1">{"fdsup://Directions/FactSet Auditing Viewer?action=AUDIT_VALUE&amp;DB=129&amp;ID1=60315810&amp;VALUEID=01001&amp;SDATE=2011&amp;PERIODTYPE=ANN_STD&amp;SCFT=3&amp;window=popup_no_bar&amp;width=385&amp;height=120&amp;START_MAXIMIZED=FALSE&amp;creator=factset&amp;display_string=Audit"}</definedName>
    <definedName name="_6458__FDSAUDITLINK__" localSheetId="2" hidden="1">{"fdsup://Directions/FactSet Auditing Viewer?action=AUDIT_VALUE&amp;DB=129&amp;ID1=60315810&amp;VALUEID=01001&amp;SDATE=2010&amp;PERIODTYPE=ANN_STD&amp;SCFT=3&amp;window=popup_no_bar&amp;width=385&amp;height=120&amp;START_MAXIMIZED=FALSE&amp;creator=factset&amp;display_string=Audit"}</definedName>
    <definedName name="_6458__FDSAUDITLINK__" hidden="1">{"fdsup://Directions/FactSet Auditing Viewer?action=AUDIT_VALUE&amp;DB=129&amp;ID1=60315810&amp;VALUEID=01001&amp;SDATE=2010&amp;PERIODTYPE=ANN_STD&amp;SCFT=3&amp;window=popup_no_bar&amp;width=385&amp;height=120&amp;START_MAXIMIZED=FALSE&amp;creator=factset&amp;display_string=Audit"}</definedName>
    <definedName name="_645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54"}</definedName>
    <definedName name="_645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54"}</definedName>
    <definedName name="_6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800"}</definedName>
    <definedName name="_6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800"}</definedName>
    <definedName name="_6460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57"}</definedName>
    <definedName name="_6460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57"}</definedName>
    <definedName name="_6461__FDSAUDITLINK__" localSheetId="2" hidden="1">{"fdsup://directions/FAT Viewer?action=UPDATE&amp;creator=factset&amp;DYN_ARGS=TRUE&amp;DOC_NAME=FAT:FQL_AUDITING_CLIENT_TEMPLATE.FAT&amp;display_string=Audit&amp;VAR:KEY=RUNWHILQLA&amp;VAR:QUERY=RkZfRUJJVF9PUEVSKEFOTiwwKQ==&amp;WINDOW=FIRST_POPUP&amp;HEIGHT=450&amp;WIDTH=450&amp;START_MAXIMIZED=","FALSE&amp;VAR:CALENDAR=FIVEDAY&amp;VAR:SYMBOL=B23VRX&amp;VAR:INDEX=0"}</definedName>
    <definedName name="_6461__FDSAUDITLINK__" hidden="1">{"fdsup://directions/FAT Viewer?action=UPDATE&amp;creator=factset&amp;DYN_ARGS=TRUE&amp;DOC_NAME=FAT:FQL_AUDITING_CLIENT_TEMPLATE.FAT&amp;display_string=Audit&amp;VAR:KEY=RUNWHILQLA&amp;VAR:QUERY=RkZfRUJJVF9PUEVSKEFOTiwwKQ==&amp;WINDOW=FIRST_POPUP&amp;HEIGHT=450&amp;WIDTH=450&amp;START_MAXIMIZED=","FALSE&amp;VAR:CALENDAR=FIVEDAY&amp;VAR:SYMBOL=B23VRX&amp;VAR:INDEX=0"}</definedName>
    <definedName name="_6462__FDSAUDITLINK__" localSheetId="2" hidden="1">{"fdsup://directions/FAT Viewer?action=UPDATE&amp;creator=factset&amp;DYN_ARGS=TRUE&amp;DOC_NAME=FAT:FQL_AUDITING_CLIENT_TEMPLATE.FAT&amp;display_string=Audit&amp;VAR:KEY=PARQXUXGFQ&amp;VAR:QUERY=RkZfRUJJVF9PUEVSKEFOTiwtMUFZKQ==&amp;WINDOW=FIRST_POPUP&amp;HEIGHT=450&amp;WIDTH=450&amp;START_MAXIMI","ZED=FALSE&amp;VAR:CALENDAR=FIVEDAY&amp;VAR:SYMBOL=B23VRX&amp;VAR:INDEX=0"}</definedName>
    <definedName name="_6462__FDSAUDITLINK__" hidden="1">{"fdsup://directions/FAT Viewer?action=UPDATE&amp;creator=factset&amp;DYN_ARGS=TRUE&amp;DOC_NAME=FAT:FQL_AUDITING_CLIENT_TEMPLATE.FAT&amp;display_string=Audit&amp;VAR:KEY=PARQXUXGFQ&amp;VAR:QUERY=RkZfRUJJVF9PUEVSKEFOTiwtMUFZKQ==&amp;WINDOW=FIRST_POPUP&amp;HEIGHT=450&amp;WIDTH=450&amp;START_MAXIMI","ZED=FALSE&amp;VAR:CALENDAR=FIVEDAY&amp;VAR:SYMBOL=B23VRX&amp;VAR:INDEX=0"}</definedName>
    <definedName name="_6463__FDSAUDITLINK__" localSheetId="2" hidden="1">{"fdsup://Directions/FactSet Auditing Viewer?action=AUDIT_VALUE&amp;DB=129&amp;ID1=B23VRX&amp;VALUEID=01001&amp;SDATE=2010&amp;PERIODTYPE=ANN_STD&amp;SCFT=3&amp;window=popup_no_bar&amp;width=385&amp;height=120&amp;START_MAXIMIZED=FALSE&amp;creator=factset&amp;display_string=Audit"}</definedName>
    <definedName name="_6463__FDSAUDITLINK__" hidden="1">{"fdsup://Directions/FactSet Auditing Viewer?action=AUDIT_VALUE&amp;DB=129&amp;ID1=B23VRX&amp;VALUEID=01001&amp;SDATE=2010&amp;PERIODTYPE=ANN_STD&amp;SCFT=3&amp;window=popup_no_bar&amp;width=385&amp;height=120&amp;START_MAXIMIZED=FALSE&amp;creator=factset&amp;display_string=Audit"}</definedName>
    <definedName name="_6464__FDSAUDITLINK__" localSheetId="2" hidden="1">{"fdsup://Directions/FactSet Auditing Viewer?action=AUDIT_VALUE&amp;DB=129&amp;ID1=B23VRX&amp;VALUEID=03261&amp;SDATE=2010&amp;PERIODTYPE=ANN_STD&amp;SCFT=3&amp;window=popup_no_bar&amp;width=385&amp;height=120&amp;START_MAXIMIZED=FALSE&amp;creator=factset&amp;display_string=Audit"}</definedName>
    <definedName name="_6464__FDSAUDITLINK__" hidden="1">{"fdsup://Directions/FactSet Auditing Viewer?action=AUDIT_VALUE&amp;DB=129&amp;ID1=B23VRX&amp;VALUEID=03261&amp;SDATE=2010&amp;PERIODTYPE=ANN_STD&amp;SCFT=3&amp;window=popup_no_bar&amp;width=385&amp;height=120&amp;START_MAXIMIZED=FALSE&amp;creator=factset&amp;display_string=Audit"}</definedName>
    <definedName name="_6465__FDSAUDITLINK__" localSheetId="2" hidden="1">{"fdsup://Directions/FactSet Auditing Viewer?action=AUDIT_VALUE&amp;DB=129&amp;ID1=B23VRX&amp;VALUEID=02256&amp;SDATE=201103&amp;PERIODTYPE=QTR_STD&amp;SCFT=3&amp;window=popup_no_bar&amp;width=385&amp;height=120&amp;START_MAXIMIZED=FALSE&amp;creator=factset&amp;display_string=Audit"}</definedName>
    <definedName name="_6465__FDSAUDITLINK__" hidden="1">{"fdsup://Directions/FactSet Auditing Viewer?action=AUDIT_VALUE&amp;DB=129&amp;ID1=B23VRX&amp;VALUEID=02256&amp;SDATE=201103&amp;PERIODTYPE=QTR_STD&amp;SCFT=3&amp;window=popup_no_bar&amp;width=385&amp;height=120&amp;START_MAXIMIZED=FALSE&amp;creator=factset&amp;display_string=Audit"}</definedName>
    <definedName name="_6466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58"}</definedName>
    <definedName name="_6466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58"}</definedName>
    <definedName name="_6467__FDSAUDITLINK__" localSheetId="2" hidden="1">{"fdsup://directions/FAT Viewer?action=UPDATE&amp;creator=factset&amp;DYN_ARGS=TRUE&amp;DOC_NAME=FAT:FQL_AUDITING_CLIENT_TEMPLATE.FAT&amp;display_string=Audit&amp;VAR:KEY=SDONGVKZOV&amp;VAR:QUERY=RkZfTkVUX0lOQyhBTk4sLTFBWSk=&amp;WINDOW=FIRST_POPUP&amp;HEIGHT=450&amp;WIDTH=450&amp;START_MAXIMIZED=","FALSE&amp;VAR:CALENDAR=FIVEDAY&amp;VAR:SYMBOL=02341W10&amp;VAR:INDEX=0"}</definedName>
    <definedName name="_6467__FDSAUDITLINK__" hidden="1">{"fdsup://directions/FAT Viewer?action=UPDATE&amp;creator=factset&amp;DYN_ARGS=TRUE&amp;DOC_NAME=FAT:FQL_AUDITING_CLIENT_TEMPLATE.FAT&amp;display_string=Audit&amp;VAR:KEY=SDONGVKZOV&amp;VAR:QUERY=RkZfTkVUX0lOQyhBTk4sLTFBWSk=&amp;WINDOW=FIRST_POPUP&amp;HEIGHT=450&amp;WIDTH=450&amp;START_MAXIMIZED=","FALSE&amp;VAR:CALENDAR=FIVEDAY&amp;VAR:SYMBOL=02341W10&amp;VAR:INDEX=0"}</definedName>
    <definedName name="_6468__FDSAUDITLINK__" localSheetId="2" hidden="1">{"fdsup://directions/FAT Viewer?action=UPDATE&amp;creator=factset&amp;DYN_ARGS=TRUE&amp;DOC_NAME=FAT:FQL_AUDITING_CLIENT_TEMPLATE.FAT&amp;display_string=Audit&amp;VAR:KEY=CBQHGFIVGJ&amp;VAR:QUERY=RkZfRUJJVF9PUEVSKEFOTiwtMkFZKQ==&amp;WINDOW=FIRST_POPUP&amp;HEIGHT=450&amp;WIDTH=450&amp;START_MAXIMI","ZED=FALSE&amp;VAR:CALENDAR=FIVEDAY&amp;VAR:SYMBOL=02341W10&amp;VAR:INDEX=0"}</definedName>
    <definedName name="_6468__FDSAUDITLINK__" hidden="1">{"fdsup://directions/FAT Viewer?action=UPDATE&amp;creator=factset&amp;DYN_ARGS=TRUE&amp;DOC_NAME=FAT:FQL_AUDITING_CLIENT_TEMPLATE.FAT&amp;display_string=Audit&amp;VAR:KEY=CBQHGFIVGJ&amp;VAR:QUERY=RkZfRUJJVF9PUEVSKEFOTiwtMkFZKQ==&amp;WINDOW=FIRST_POPUP&amp;HEIGHT=450&amp;WIDTH=450&amp;START_MAXIMI","ZED=FALSE&amp;VAR:CALENDAR=FIVEDAY&amp;VAR:SYMBOL=02341W10&amp;VAR:INDEX=0"}</definedName>
    <definedName name="_6469__FDSAUDITLINK__" localSheetId="2" hidden="1">{"fdsup://Directions/FactSet Auditing Viewer?action=AUDIT_VALUE&amp;DB=129&amp;ID1=02341W10&amp;VALUEID=01001&amp;SDATE=2009&amp;PERIODTYPE=ANN_STD&amp;SCFT=3&amp;window=popup_no_bar&amp;width=385&amp;height=120&amp;START_MAXIMIZED=FALSE&amp;creator=factset&amp;display_string=Audit"}</definedName>
    <definedName name="_6469__FDSAUDITLINK__" hidden="1">{"fdsup://Directions/FactSet Auditing Viewer?action=AUDIT_VALUE&amp;DB=129&amp;ID1=02341W10&amp;VALUEID=01001&amp;SDATE=2009&amp;PERIODTYPE=ANN_STD&amp;SCFT=3&amp;window=popup_no_bar&amp;width=385&amp;height=120&amp;START_MAXIMIZED=FALSE&amp;creator=factset&amp;display_string=Audit"}</definedName>
    <definedName name="_6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799"}</definedName>
    <definedName name="_6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799"}</definedName>
    <definedName name="_6470__FDSAUDITLINK__" localSheetId="2" hidden="1">{"fdsup://directions/FAT Viewer?action=UPDATE&amp;creator=factset&amp;DYN_ARGS=TRUE&amp;DOC_NAME=FAT:FQL_AUDITING_CLIENT_TEMPLATE.FAT&amp;display_string=Audit&amp;VAR:KEY=ERKHIRINOF&amp;VAR:QUERY=RkZfRUJJVERBX09QRVIoQU5OLC0xQVkp&amp;WINDOW=FIRST_POPUP&amp;HEIGHT=450&amp;WIDTH=450&amp;START_MAXIMI","ZED=FALSE&amp;VAR:CALENDAR=FIVEDAY&amp;VAR:SYMBOL=02341W10&amp;VAR:INDEX=0"}</definedName>
    <definedName name="_6470__FDSAUDITLINK__" hidden="1">{"fdsup://directions/FAT Viewer?action=UPDATE&amp;creator=factset&amp;DYN_ARGS=TRUE&amp;DOC_NAME=FAT:FQL_AUDITING_CLIENT_TEMPLATE.FAT&amp;display_string=Audit&amp;VAR:KEY=ERKHIRINOF&amp;VAR:QUERY=RkZfRUJJVERBX09QRVIoQU5OLC0xQVkp&amp;WINDOW=FIRST_POPUP&amp;HEIGHT=450&amp;WIDTH=450&amp;START_MAXIMI","ZED=FALSE&amp;VAR:CALENDAR=FIVEDAY&amp;VAR:SYMBOL=02341W10&amp;VAR:INDEX=0"}</definedName>
    <definedName name="_6471__FDSAUDITLINK__" localSheetId="2" hidden="1">{"fdsup://Directions/FactSet Auditing Viewer?action=AUDIT_VALUE&amp;DB=129&amp;ID1=02341W10&amp;VALUEID=02256&amp;SDATE=201104&amp;PERIODTYPE=QTR_STD&amp;SCFT=3&amp;window=popup_no_bar&amp;width=385&amp;height=120&amp;START_MAXIMIZED=FALSE&amp;creator=factset&amp;display_string=Audit"}</definedName>
    <definedName name="_6471__FDSAUDITLINK__" hidden="1">{"fdsup://Directions/FactSet Auditing Viewer?action=AUDIT_VALUE&amp;DB=129&amp;ID1=02341W10&amp;VALUEID=02256&amp;SDATE=201104&amp;PERIODTYPE=QTR_STD&amp;SCFT=3&amp;window=popup_no_bar&amp;width=385&amp;height=120&amp;START_MAXIMIZED=FALSE&amp;creator=factset&amp;display_string=Audit"}</definedName>
    <definedName name="_6472__FDSAUDITLINK__" localSheetId="2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59"}</definedName>
    <definedName name="_6472__FDSAUDITLINK__" hidden="1">{"fdsup://directions/FAT Viewer?action=UPDATE&amp;creator=factset&amp;DYN_ARGS=TRUE&amp;DOC_NAME=FAT:FQL_AUDITING_CLIENT_TEMPLATE.FAT&amp;display_string=Audit&amp;VAR:KEY=CHEJWFGRSR&amp;VAR:QUERY=RkZfRU5UUlBSX1ZBTF9EQUlMWSg0MDkzNCwtNUFZLEFNLCwsJ0RJTCcp&amp;WINDOW=FIRST_POPUP&amp;HEIGHT=45","0&amp;WIDTH=450&amp;START_MAXIMIZED=FALSE&amp;VAR:CALENDAR=FIVEDAY&amp;VAR:INDEX=59"}</definedName>
    <definedName name="_647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26"}</definedName>
    <definedName name="_647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26"}</definedName>
    <definedName name="_6474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27"}</definedName>
    <definedName name="_6474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27"}</definedName>
    <definedName name="_6475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28"}</definedName>
    <definedName name="_6475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28"}</definedName>
    <definedName name="_6476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29"}</definedName>
    <definedName name="_6476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29"}</definedName>
    <definedName name="_647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30"}</definedName>
    <definedName name="_647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30"}</definedName>
    <definedName name="_6478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23"}</definedName>
    <definedName name="_6478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23"}</definedName>
    <definedName name="_647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22"}</definedName>
    <definedName name="_647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22"}</definedName>
    <definedName name="_6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798"}</definedName>
    <definedName name="_6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798"}</definedName>
    <definedName name="_6480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21"}</definedName>
    <definedName name="_6480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21"}</definedName>
    <definedName name="_6481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20"}</definedName>
    <definedName name="_6481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20"}</definedName>
    <definedName name="_6482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19"}</definedName>
    <definedName name="_6482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19"}</definedName>
    <definedName name="_648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18"}</definedName>
    <definedName name="_648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18"}</definedName>
    <definedName name="_6484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17"}</definedName>
    <definedName name="_6484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17"}</definedName>
    <definedName name="_6485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16"}</definedName>
    <definedName name="_6485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16"}</definedName>
    <definedName name="_6486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15"}</definedName>
    <definedName name="_6486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15"}</definedName>
    <definedName name="_648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14"}</definedName>
    <definedName name="_648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14"}</definedName>
    <definedName name="_6488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13"}</definedName>
    <definedName name="_6488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13"}</definedName>
    <definedName name="_648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12"}</definedName>
    <definedName name="_648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12"}</definedName>
    <definedName name="_6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797"}</definedName>
    <definedName name="_6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797"}</definedName>
    <definedName name="_6490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11"}</definedName>
    <definedName name="_6490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11"}</definedName>
    <definedName name="_6491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10"}</definedName>
    <definedName name="_6491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10"}</definedName>
    <definedName name="_6492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9"}</definedName>
    <definedName name="_6492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9"}</definedName>
    <definedName name="_649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8"}</definedName>
    <definedName name="_649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8"}</definedName>
    <definedName name="_6494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7"}</definedName>
    <definedName name="_6494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7"}</definedName>
    <definedName name="_6495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6"}</definedName>
    <definedName name="_6495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6"}</definedName>
    <definedName name="_6496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"}</definedName>
    <definedName name="_6496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"}</definedName>
    <definedName name="_649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"}</definedName>
    <definedName name="_649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"}</definedName>
    <definedName name="_6498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"}</definedName>
    <definedName name="_6498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"}</definedName>
    <definedName name="_649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"}</definedName>
    <definedName name="_649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2"}</definedName>
    <definedName name="_65__FDSAUDITLINK__" localSheetId="2" hidden="1">{"fdsup://directions/FAT Viewer?action=UPDATE&amp;creator=factset&amp;DYN_ARGS=TRUE&amp;DOC_NAME=FAT:FQL_AUDITING_CLIENT_TEMPLATE.FAT&amp;display_string=Audit&amp;VAR:KEY=SFWFIPKPUB&amp;VAR:QUERY=RkZfTkVUX0lOQyhBTk4sLTFBWSk=&amp;WINDOW=FIRST_POPUP&amp;HEIGHT=450&amp;WIDTH=450&amp;START_MAXIMIZED=","FALSE&amp;VAR:CALENDAR=FIVEDAY&amp;VAR:SYMBOL=738048&amp;VAR:INDEX=0"}</definedName>
    <definedName name="_65__FDSAUDITLINK__" hidden="1">{"fdsup://directions/FAT Viewer?action=UPDATE&amp;creator=factset&amp;DYN_ARGS=TRUE&amp;DOC_NAME=FAT:FQL_AUDITING_CLIENT_TEMPLATE.FAT&amp;display_string=Audit&amp;VAR:KEY=SFWFIPKPUB&amp;VAR:QUERY=RkZfTkVUX0lOQyhBTk4sLTFBWSk=&amp;WINDOW=FIRST_POPUP&amp;HEIGHT=450&amp;WIDTH=450&amp;START_MAXIMIZED=","FALSE&amp;VAR:CALENDAR=FIVEDAY&amp;VAR:SYMBOL=738048&amp;VAR:INDEX=0"}</definedName>
    <definedName name="_6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796"}</definedName>
    <definedName name="_6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796"}</definedName>
    <definedName name="_6500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"}</definedName>
    <definedName name="_6500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1"}</definedName>
    <definedName name="_650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60"}</definedName>
    <definedName name="_650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60"}</definedName>
    <definedName name="_650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59"}</definedName>
    <definedName name="_650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59"}</definedName>
    <definedName name="_650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58"}</definedName>
    <definedName name="_650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58"}</definedName>
    <definedName name="_650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57"}</definedName>
    <definedName name="_650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57"}</definedName>
    <definedName name="_650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56"}</definedName>
    <definedName name="_650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56"}</definedName>
    <definedName name="_650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55"}</definedName>
    <definedName name="_650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55"}</definedName>
    <definedName name="_6507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54"}</definedName>
    <definedName name="_6507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54"}</definedName>
    <definedName name="_6508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53"}</definedName>
    <definedName name="_6508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53"}</definedName>
    <definedName name="_650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52"}</definedName>
    <definedName name="_650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52"}</definedName>
    <definedName name="_6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795"}</definedName>
    <definedName name="_6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795"}</definedName>
    <definedName name="_651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51"}</definedName>
    <definedName name="_651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51"}</definedName>
    <definedName name="_651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50"}</definedName>
    <definedName name="_651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50"}</definedName>
    <definedName name="_651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49"}</definedName>
    <definedName name="_651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49"}</definedName>
    <definedName name="_651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48"}</definedName>
    <definedName name="_651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48"}</definedName>
    <definedName name="_651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47"}</definedName>
    <definedName name="_651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47"}</definedName>
    <definedName name="_651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46"}</definedName>
    <definedName name="_651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46"}</definedName>
    <definedName name="_651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45"}</definedName>
    <definedName name="_651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45"}</definedName>
    <definedName name="_6517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44"}</definedName>
    <definedName name="_6517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44"}</definedName>
    <definedName name="_6518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43"}</definedName>
    <definedName name="_6518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43"}</definedName>
    <definedName name="_651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42"}</definedName>
    <definedName name="_651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42"}</definedName>
    <definedName name="_6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794"}</definedName>
    <definedName name="_6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794"}</definedName>
    <definedName name="_652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41"}</definedName>
    <definedName name="_652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41"}</definedName>
    <definedName name="_652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40"}</definedName>
    <definedName name="_652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40"}</definedName>
    <definedName name="_652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39"}</definedName>
    <definedName name="_652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39"}</definedName>
    <definedName name="_652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38"}</definedName>
    <definedName name="_652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38"}</definedName>
    <definedName name="_652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37"}</definedName>
    <definedName name="_652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37"}</definedName>
    <definedName name="_652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36"}</definedName>
    <definedName name="_652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36"}</definedName>
    <definedName name="_652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35"}</definedName>
    <definedName name="_652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35"}</definedName>
    <definedName name="_652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34"}</definedName>
    <definedName name="_652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34"}</definedName>
    <definedName name="_652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33"}</definedName>
    <definedName name="_652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33"}</definedName>
    <definedName name="_652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32"}</definedName>
    <definedName name="_652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32"}</definedName>
    <definedName name="_6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793"}</definedName>
    <definedName name="_6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793"}</definedName>
    <definedName name="_6530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31"}</definedName>
    <definedName name="_6530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31"}</definedName>
    <definedName name="_653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29"}</definedName>
    <definedName name="_653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29"}</definedName>
    <definedName name="_653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28"}</definedName>
    <definedName name="_653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28"}</definedName>
    <definedName name="_653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27"}</definedName>
    <definedName name="_653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27"}</definedName>
    <definedName name="_653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26"}</definedName>
    <definedName name="_653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26"}</definedName>
    <definedName name="_653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25"}</definedName>
    <definedName name="_653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25"}</definedName>
    <definedName name="_653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24"}</definedName>
    <definedName name="_653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24"}</definedName>
    <definedName name="_653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23"}</definedName>
    <definedName name="_653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23"}</definedName>
    <definedName name="_653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22"}</definedName>
    <definedName name="_653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22"}</definedName>
    <definedName name="_653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21"}</definedName>
    <definedName name="_653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21"}</definedName>
    <definedName name="_6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792"}</definedName>
    <definedName name="_6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792"}</definedName>
    <definedName name="_6540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20"}</definedName>
    <definedName name="_6540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20"}</definedName>
    <definedName name="_654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19"}</definedName>
    <definedName name="_654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19"}</definedName>
    <definedName name="_654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18"}</definedName>
    <definedName name="_654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18"}</definedName>
    <definedName name="_654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17"}</definedName>
    <definedName name="_654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17"}</definedName>
    <definedName name="_654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16"}</definedName>
    <definedName name="_654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16"}</definedName>
    <definedName name="_654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15"}</definedName>
    <definedName name="_654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15"}</definedName>
    <definedName name="_654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14"}</definedName>
    <definedName name="_654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14"}</definedName>
    <definedName name="_654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13"}</definedName>
    <definedName name="_654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13"}</definedName>
    <definedName name="_654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12"}</definedName>
    <definedName name="_654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12"}</definedName>
    <definedName name="_654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11"}</definedName>
    <definedName name="_654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11"}</definedName>
    <definedName name="_6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791"}</definedName>
    <definedName name="_6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791"}</definedName>
    <definedName name="_6550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10"}</definedName>
    <definedName name="_6550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10"}</definedName>
    <definedName name="_655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9"}</definedName>
    <definedName name="_655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9"}</definedName>
    <definedName name="_655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8"}</definedName>
    <definedName name="_655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8"}</definedName>
    <definedName name="_655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7"}</definedName>
    <definedName name="_655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7"}</definedName>
    <definedName name="_655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6"}</definedName>
    <definedName name="_655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6"}</definedName>
    <definedName name="_655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"}</definedName>
    <definedName name="_655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"}</definedName>
    <definedName name="_655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"}</definedName>
    <definedName name="_655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"}</definedName>
    <definedName name="_655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"}</definedName>
    <definedName name="_655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3"}</definedName>
    <definedName name="_655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"}</definedName>
    <definedName name="_655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2"}</definedName>
    <definedName name="_655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"}</definedName>
    <definedName name="_655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1"}</definedName>
    <definedName name="_6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790"}</definedName>
    <definedName name="_6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790"}</definedName>
    <definedName name="_656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60"}</definedName>
    <definedName name="_656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60"}</definedName>
    <definedName name="_656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59"}</definedName>
    <definedName name="_656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59"}</definedName>
    <definedName name="_656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58"}</definedName>
    <definedName name="_656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58"}</definedName>
    <definedName name="_656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57"}</definedName>
    <definedName name="_656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57"}</definedName>
    <definedName name="_6564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56"}</definedName>
    <definedName name="_6564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56"}</definedName>
    <definedName name="_656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55"}</definedName>
    <definedName name="_656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55"}</definedName>
    <definedName name="_656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54"}</definedName>
    <definedName name="_656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54"}</definedName>
    <definedName name="_656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53"}</definedName>
    <definedName name="_656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53"}</definedName>
    <definedName name="_656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52"}</definedName>
    <definedName name="_656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52"}</definedName>
    <definedName name="_656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51"}</definedName>
    <definedName name="_656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51"}</definedName>
    <definedName name="_6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789"}</definedName>
    <definedName name="_6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789"}</definedName>
    <definedName name="_657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50"}</definedName>
    <definedName name="_657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50"}</definedName>
    <definedName name="_657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49"}</definedName>
    <definedName name="_657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49"}</definedName>
    <definedName name="_657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48"}</definedName>
    <definedName name="_657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48"}</definedName>
    <definedName name="_657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47"}</definedName>
    <definedName name="_657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47"}</definedName>
    <definedName name="_6574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46"}</definedName>
    <definedName name="_6574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46"}</definedName>
    <definedName name="_657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45"}</definedName>
    <definedName name="_657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45"}</definedName>
    <definedName name="_657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44"}</definedName>
    <definedName name="_657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44"}</definedName>
    <definedName name="_657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43"}</definedName>
    <definedName name="_657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43"}</definedName>
    <definedName name="_657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42"}</definedName>
    <definedName name="_657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42"}</definedName>
    <definedName name="_657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41"}</definedName>
    <definedName name="_657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41"}</definedName>
    <definedName name="_6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788"}</definedName>
    <definedName name="_6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788"}</definedName>
    <definedName name="_658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40"}</definedName>
    <definedName name="_658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40"}</definedName>
    <definedName name="_658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39"}</definedName>
    <definedName name="_658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39"}</definedName>
    <definedName name="_658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38"}</definedName>
    <definedName name="_658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38"}</definedName>
    <definedName name="_658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37"}</definedName>
    <definedName name="_658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37"}</definedName>
    <definedName name="_658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36"}</definedName>
    <definedName name="_658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36"}</definedName>
    <definedName name="_658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35"}</definedName>
    <definedName name="_658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35"}</definedName>
    <definedName name="_658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34"}</definedName>
    <definedName name="_658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34"}</definedName>
    <definedName name="_658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33"}</definedName>
    <definedName name="_658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33"}</definedName>
    <definedName name="_658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32"}</definedName>
    <definedName name="_658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32"}</definedName>
    <definedName name="_658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31"}</definedName>
    <definedName name="_658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31"}</definedName>
    <definedName name="_6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787"}</definedName>
    <definedName name="_6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787"}</definedName>
    <definedName name="_659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29"}</definedName>
    <definedName name="_659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29"}</definedName>
    <definedName name="_659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28"}</definedName>
    <definedName name="_659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28"}</definedName>
    <definedName name="_659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27"}</definedName>
    <definedName name="_659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27"}</definedName>
    <definedName name="_659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26"}</definedName>
    <definedName name="_659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26"}</definedName>
    <definedName name="_659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25"}</definedName>
    <definedName name="_659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25"}</definedName>
    <definedName name="_659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24"}</definedName>
    <definedName name="_659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24"}</definedName>
    <definedName name="_659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23"}</definedName>
    <definedName name="_659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23"}</definedName>
    <definedName name="_659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22"}</definedName>
    <definedName name="_659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22"}</definedName>
    <definedName name="_659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21"}</definedName>
    <definedName name="_659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21"}</definedName>
    <definedName name="_659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20"}</definedName>
    <definedName name="_659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20"}</definedName>
    <definedName name="_66__FDSAUDITLINK__" localSheetId="2" hidden="1">{"fdsup://Directions/FactSet Auditing Viewer?action=AUDIT_VALUE&amp;DB=129&amp;ID1=738048&amp;VALUEID=03051&amp;SDATE=201101&amp;PERIODTYPE=SEMI_STD&amp;SCFT=3&amp;window=popup_no_bar&amp;width=385&amp;height=120&amp;START_MAXIMIZED=FALSE&amp;creator=factset&amp;display_string=Audit"}</definedName>
    <definedName name="_66__FDSAUDITLINK__" hidden="1">{"fdsup://Directions/FactSet Auditing Viewer?action=AUDIT_VALUE&amp;DB=129&amp;ID1=738048&amp;VALUEID=03051&amp;SDATE=201101&amp;PERIODTYPE=SEMI_STD&amp;SCFT=3&amp;window=popup_no_bar&amp;width=385&amp;height=120&amp;START_MAXIMIZED=FALSE&amp;creator=factset&amp;display_string=Audit"}</definedName>
    <definedName name="_6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786"}</definedName>
    <definedName name="_6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786"}</definedName>
    <definedName name="_660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19"}</definedName>
    <definedName name="_660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19"}</definedName>
    <definedName name="_660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18"}</definedName>
    <definedName name="_660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18"}</definedName>
    <definedName name="_660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17"}</definedName>
    <definedName name="_660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17"}</definedName>
    <definedName name="_660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16"}</definedName>
    <definedName name="_660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16"}</definedName>
    <definedName name="_660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15"}</definedName>
    <definedName name="_660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15"}</definedName>
    <definedName name="_660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14"}</definedName>
    <definedName name="_660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14"}</definedName>
    <definedName name="_660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13"}</definedName>
    <definedName name="_660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13"}</definedName>
    <definedName name="_660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12"}</definedName>
    <definedName name="_660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12"}</definedName>
    <definedName name="_660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11"}</definedName>
    <definedName name="_660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11"}</definedName>
    <definedName name="_660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10"}</definedName>
    <definedName name="_660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10"}</definedName>
    <definedName name="_6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785"}</definedName>
    <definedName name="_6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785"}</definedName>
    <definedName name="_661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9"}</definedName>
    <definedName name="_661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9"}</definedName>
    <definedName name="_661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8"}</definedName>
    <definedName name="_661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8"}</definedName>
    <definedName name="_661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7"}</definedName>
    <definedName name="_661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7"}</definedName>
    <definedName name="_661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6"}</definedName>
    <definedName name="_661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6"}</definedName>
    <definedName name="_661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"}</definedName>
    <definedName name="_661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"}</definedName>
    <definedName name="_661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"}</definedName>
    <definedName name="_661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"}</definedName>
    <definedName name="_661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"}</definedName>
    <definedName name="_661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3"}</definedName>
    <definedName name="_661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"}</definedName>
    <definedName name="_661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2"}</definedName>
    <definedName name="_661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"}</definedName>
    <definedName name="_661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1"}</definedName>
    <definedName name="_661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60"}</definedName>
    <definedName name="_661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60"}</definedName>
    <definedName name="_6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784"}</definedName>
    <definedName name="_6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784"}</definedName>
    <definedName name="_6620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59"}</definedName>
    <definedName name="_6620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59"}</definedName>
    <definedName name="_662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58"}</definedName>
    <definedName name="_662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58"}</definedName>
    <definedName name="_662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57"}</definedName>
    <definedName name="_662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57"}</definedName>
    <definedName name="_662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56"}</definedName>
    <definedName name="_662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56"}</definedName>
    <definedName name="_662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55"}</definedName>
    <definedName name="_662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55"}</definedName>
    <definedName name="_662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54"}</definedName>
    <definedName name="_662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54"}</definedName>
    <definedName name="_662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53"}</definedName>
    <definedName name="_662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53"}</definedName>
    <definedName name="_662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52"}</definedName>
    <definedName name="_662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52"}</definedName>
    <definedName name="_662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51"}</definedName>
    <definedName name="_662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51"}</definedName>
    <definedName name="_6629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50"}</definedName>
    <definedName name="_6629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50"}</definedName>
    <definedName name="_6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783"}</definedName>
    <definedName name="_6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783"}</definedName>
    <definedName name="_6630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49"}</definedName>
    <definedName name="_6630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49"}</definedName>
    <definedName name="_6631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48"}</definedName>
    <definedName name="_6631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48"}</definedName>
    <definedName name="_6632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47"}</definedName>
    <definedName name="_6632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47"}</definedName>
    <definedName name="_6633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46"}</definedName>
    <definedName name="_6633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46"}</definedName>
    <definedName name="_6634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45"}</definedName>
    <definedName name="_6634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45"}</definedName>
    <definedName name="_6635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44"}</definedName>
    <definedName name="_6635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44"}</definedName>
    <definedName name="_6636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43"}</definedName>
    <definedName name="_6636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43"}</definedName>
    <definedName name="_6637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42"}</definedName>
    <definedName name="_6637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42"}</definedName>
    <definedName name="_6638__FDSAUDITLINK__" localSheetId="2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41"}</definedName>
    <definedName name="_6638__FDSAUDITLINK__" hidden="1">{"fdsup://directions/FAT Viewer?action=UPDATE&amp;creator=factset&amp;DYN_ARGS=TRUE&amp;DOC_NAME=FAT:FQL_AUDITING_CLIENT_TEMPLATE.FAT&amp;display_string=Audit&amp;VAR:KEY=CZWPUPUHMF&amp;VAR:QUERY=RkZfRU5UUlBSX1ZBTF9EQUlMWSg0MDkzOCwtNUFZLEFNLCwsJ0RJTCcp&amp;WINDOW=FIRST_POPUP&amp;HEIGHT=45","0&amp;WIDTH=450&amp;START_MAXIMIZED=FALSE&amp;VAR:CALENDAR=FIVEDAY&amp;VAR:SYMBOL=738048&amp;VAR:INDEX=41"}</definedName>
    <definedName name="_663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39"}</definedName>
    <definedName name="_663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39"}</definedName>
    <definedName name="_6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782"}</definedName>
    <definedName name="_6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782"}</definedName>
    <definedName name="_664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38"}</definedName>
    <definedName name="_664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38"}</definedName>
    <definedName name="_664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37"}</definedName>
    <definedName name="_664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37"}</definedName>
    <definedName name="_664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36"}</definedName>
    <definedName name="_664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36"}</definedName>
    <definedName name="_664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35"}</definedName>
    <definedName name="_664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35"}</definedName>
    <definedName name="_664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34"}</definedName>
    <definedName name="_664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34"}</definedName>
    <definedName name="_664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33"}</definedName>
    <definedName name="_664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33"}</definedName>
    <definedName name="_664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32"}</definedName>
    <definedName name="_664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32"}</definedName>
    <definedName name="_6647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31"}</definedName>
    <definedName name="_6647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31"}</definedName>
    <definedName name="_6648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30"}</definedName>
    <definedName name="_6648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30"}</definedName>
    <definedName name="_664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28"}</definedName>
    <definedName name="_664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28"}</definedName>
    <definedName name="_6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781"}</definedName>
    <definedName name="_6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781"}</definedName>
    <definedName name="_665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27"}</definedName>
    <definedName name="_665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27"}</definedName>
    <definedName name="_665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26"}</definedName>
    <definedName name="_665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26"}</definedName>
    <definedName name="_665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25"}</definedName>
    <definedName name="_665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25"}</definedName>
    <definedName name="_665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24"}</definedName>
    <definedName name="_665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24"}</definedName>
    <definedName name="_665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23"}</definedName>
    <definedName name="_665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23"}</definedName>
    <definedName name="_665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22"}</definedName>
    <definedName name="_665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22"}</definedName>
    <definedName name="_665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21"}</definedName>
    <definedName name="_665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21"}</definedName>
    <definedName name="_6657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20"}</definedName>
    <definedName name="_6657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20"}</definedName>
    <definedName name="_6658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19"}</definedName>
    <definedName name="_6658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19"}</definedName>
    <definedName name="_665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18"}</definedName>
    <definedName name="_665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18"}</definedName>
    <definedName name="_6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780"}</definedName>
    <definedName name="_6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780"}</definedName>
    <definedName name="_666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17"}</definedName>
    <definedName name="_666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17"}</definedName>
    <definedName name="_666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16"}</definedName>
    <definedName name="_666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16"}</definedName>
    <definedName name="_666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15"}</definedName>
    <definedName name="_666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15"}</definedName>
    <definedName name="_666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14"}</definedName>
    <definedName name="_666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14"}</definedName>
    <definedName name="_666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13"}</definedName>
    <definedName name="_666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13"}</definedName>
    <definedName name="_666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12"}</definedName>
    <definedName name="_666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12"}</definedName>
    <definedName name="_666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11"}</definedName>
    <definedName name="_666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11"}</definedName>
    <definedName name="_6667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10"}</definedName>
    <definedName name="_6667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10"}</definedName>
    <definedName name="_6668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9"}</definedName>
    <definedName name="_6668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9"}</definedName>
    <definedName name="_6669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8"}</definedName>
    <definedName name="_6669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8"}</definedName>
    <definedName name="_6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779"}</definedName>
    <definedName name="_6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779"}</definedName>
    <definedName name="_6670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7"}</definedName>
    <definedName name="_6670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7"}</definedName>
    <definedName name="_6671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6"}</definedName>
    <definedName name="_6671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6"}</definedName>
    <definedName name="_6672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"}</definedName>
    <definedName name="_6672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5"}</definedName>
    <definedName name="_6673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"}</definedName>
    <definedName name="_6673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4"}</definedName>
    <definedName name="_6674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"}</definedName>
    <definedName name="_6674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3"}</definedName>
    <definedName name="_6675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"}</definedName>
    <definedName name="_6675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2"}</definedName>
    <definedName name="_6676__FDSAUDITLINK__" localSheetId="2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"}</definedName>
    <definedName name="_6676__FDSAUDITLINK__" hidden="1">{"fdsup://directions/FAT Viewer?action=UPDATE&amp;creator=factset&amp;DYN_ARGS=TRUE&amp;DOC_NAME=FAT:FQL_AUDITING_CLIENT_TEMPLATE.FAT&amp;display_string=Audit&amp;VAR:KEY=CJOZAXABKB&amp;VAR:QUERY=RkZfRU5UUlBSX1ZBTF9EQUlMWSg0MDkzOCwtNUFZLEFNLCwsJ0RJTCcp&amp;WINDOW=FIRST_POPUP&amp;HEIGHT=45","0&amp;WIDTH=450&amp;START_MAXIMIZED=FALSE&amp;VAR:CALENDAR=FIVEDAY&amp;VAR:SYMBOL=439960&amp;VAR:INDEX=1"}</definedName>
    <definedName name="_6677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60"}</definedName>
    <definedName name="_6677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60"}</definedName>
    <definedName name="_6678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59"}</definedName>
    <definedName name="_6678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59"}</definedName>
    <definedName name="_6679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58"}</definedName>
    <definedName name="_6679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58"}</definedName>
    <definedName name="_6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778"}</definedName>
    <definedName name="_6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778"}</definedName>
    <definedName name="_6680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57"}</definedName>
    <definedName name="_6680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57"}</definedName>
    <definedName name="_6681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56"}</definedName>
    <definedName name="_6681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56"}</definedName>
    <definedName name="_6682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55"}</definedName>
    <definedName name="_6682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55"}</definedName>
    <definedName name="_6683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54"}</definedName>
    <definedName name="_6683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54"}</definedName>
    <definedName name="_6684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53"}</definedName>
    <definedName name="_6684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53"}</definedName>
    <definedName name="_6685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52"}</definedName>
    <definedName name="_6685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52"}</definedName>
    <definedName name="_6686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51"}</definedName>
    <definedName name="_6686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51"}</definedName>
    <definedName name="_6687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50"}</definedName>
    <definedName name="_6687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50"}</definedName>
    <definedName name="_6688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49"}</definedName>
    <definedName name="_6688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49"}</definedName>
    <definedName name="_6689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48"}</definedName>
    <definedName name="_6689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48"}</definedName>
    <definedName name="_6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777"}</definedName>
    <definedName name="_6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777"}</definedName>
    <definedName name="_6690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47"}</definedName>
    <definedName name="_6690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47"}</definedName>
    <definedName name="_6691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46"}</definedName>
    <definedName name="_6691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46"}</definedName>
    <definedName name="_6692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45"}</definedName>
    <definedName name="_6692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45"}</definedName>
    <definedName name="_6693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44"}</definedName>
    <definedName name="_6693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44"}</definedName>
    <definedName name="_6694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43"}</definedName>
    <definedName name="_6694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43"}</definedName>
    <definedName name="_6695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42"}</definedName>
    <definedName name="_6695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42"}</definedName>
    <definedName name="_6696__FDSAUDITLINK__" localSheetId="2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41"}</definedName>
    <definedName name="_6696__FDSAUDITLINK__" hidden="1">{"fdsup://directions/FAT Viewer?action=UPDATE&amp;creator=factset&amp;DYN_ARGS=TRUE&amp;DOC_NAME=FAT:FQL_AUDITING_CLIENT_TEMPLATE.FAT&amp;display_string=Audit&amp;VAR:KEY=IFORUBSRID&amp;VAR:QUERY=RkZfRU5UUlBSX1ZBTF9EQUlMWSg0MDkzOCwtNUFZLEFNLCwsJ0RJTCcp&amp;WINDOW=FIRST_POPUP&amp;HEIGHT=45","0&amp;WIDTH=450&amp;START_MAXIMIZED=FALSE&amp;VAR:CALENDAR=FIVEDAY&amp;VAR:SYMBOL=B012BV&amp;VAR:INDEX=41"}</definedName>
    <definedName name="_6697__FDSAUDITLINK__" localSheetId="2" hidden="1">{"fdsup://directions/FAT Viewer?action=UPDATE&amp;creator=factset&amp;DYN_ARGS=TRUE&amp;DOC_NAME=FAT:FQL_AUDITING_CLIENT_TEMPLATE.FAT&amp;display_string=Audit&amp;VAR:KEY=XUNKXMPATS&amp;VAR:QUERY=RkZfRUJJVERBX09QRVIoQU5OLDAp&amp;WINDOW=FIRST_POPUP&amp;HEIGHT=450&amp;WIDTH=450&amp;START_MAXIMIZED=","FALSE&amp;VAR:CALENDAR=FIVEDAY&amp;VAR:SYMBOL=523267&amp;VAR:INDEX=0"}</definedName>
    <definedName name="_6697__FDSAUDITLINK__" hidden="1">{"fdsup://directions/FAT Viewer?action=UPDATE&amp;creator=factset&amp;DYN_ARGS=TRUE&amp;DOC_NAME=FAT:FQL_AUDITING_CLIENT_TEMPLATE.FAT&amp;display_string=Audit&amp;VAR:KEY=XUNKXMPATS&amp;VAR:QUERY=RkZfRUJJVERBX09QRVIoQU5OLDAp&amp;WINDOW=FIRST_POPUP&amp;HEIGHT=450&amp;WIDTH=450&amp;START_MAXIMIZED=","FALSE&amp;VAR:CALENDAR=FIVEDAY&amp;VAR:SYMBOL=523267&amp;VAR:INDEX=0"}</definedName>
    <definedName name="_6698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40"}</definedName>
    <definedName name="_6698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40"}</definedName>
    <definedName name="_6699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39"}</definedName>
    <definedName name="_6699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39"}</definedName>
    <definedName name="_67__FDSAUDITLINK__" localSheetId="2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67__FDSAUDITLINK__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6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776"}</definedName>
    <definedName name="_6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776"}</definedName>
    <definedName name="_6700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38"}</definedName>
    <definedName name="_6700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38"}</definedName>
    <definedName name="_6701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37"}</definedName>
    <definedName name="_6701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37"}</definedName>
    <definedName name="_6702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36"}</definedName>
    <definedName name="_6702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36"}</definedName>
    <definedName name="_6703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35"}</definedName>
    <definedName name="_6703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35"}</definedName>
    <definedName name="_6704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34"}</definedName>
    <definedName name="_6704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34"}</definedName>
    <definedName name="_6705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33"}</definedName>
    <definedName name="_6705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33"}</definedName>
    <definedName name="_6706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32"}</definedName>
    <definedName name="_6706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32"}</definedName>
    <definedName name="_6707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31"}</definedName>
    <definedName name="_6707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31"}</definedName>
    <definedName name="_6708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29"}</definedName>
    <definedName name="_6708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29"}</definedName>
    <definedName name="_6709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28"}</definedName>
    <definedName name="_6709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28"}</definedName>
    <definedName name="_6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775"}</definedName>
    <definedName name="_6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775"}</definedName>
    <definedName name="_6710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27"}</definedName>
    <definedName name="_6710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27"}</definedName>
    <definedName name="_6711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26"}</definedName>
    <definedName name="_6711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26"}</definedName>
    <definedName name="_6712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25"}</definedName>
    <definedName name="_6712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25"}</definedName>
    <definedName name="_6713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24"}</definedName>
    <definedName name="_6713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24"}</definedName>
    <definedName name="_6714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23"}</definedName>
    <definedName name="_6714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23"}</definedName>
    <definedName name="_6715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22"}</definedName>
    <definedName name="_6715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22"}</definedName>
    <definedName name="_6716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21"}</definedName>
    <definedName name="_6716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21"}</definedName>
    <definedName name="_6717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20"}</definedName>
    <definedName name="_6717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20"}</definedName>
    <definedName name="_6718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19"}</definedName>
    <definedName name="_6718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19"}</definedName>
    <definedName name="_6719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18"}</definedName>
    <definedName name="_6719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18"}</definedName>
    <definedName name="_6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774"}</definedName>
    <definedName name="_6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774"}</definedName>
    <definedName name="_6720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17"}</definedName>
    <definedName name="_6720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17"}</definedName>
    <definedName name="_6721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16"}</definedName>
    <definedName name="_6721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16"}</definedName>
    <definedName name="_6722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15"}</definedName>
    <definedName name="_6722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15"}</definedName>
    <definedName name="_6723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14"}</definedName>
    <definedName name="_6723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14"}</definedName>
    <definedName name="_6724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13"}</definedName>
    <definedName name="_6724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13"}</definedName>
    <definedName name="_6725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12"}</definedName>
    <definedName name="_6725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12"}</definedName>
    <definedName name="_6726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11"}</definedName>
    <definedName name="_6726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11"}</definedName>
    <definedName name="_6727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10"}</definedName>
    <definedName name="_6727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10"}</definedName>
    <definedName name="_6728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9"}</definedName>
    <definedName name="_6728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9"}</definedName>
    <definedName name="_6729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8"}</definedName>
    <definedName name="_6729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8"}</definedName>
    <definedName name="_6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773"}</definedName>
    <definedName name="_6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773"}</definedName>
    <definedName name="_6730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7"}</definedName>
    <definedName name="_6730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7"}</definedName>
    <definedName name="_6731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6"}</definedName>
    <definedName name="_6731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6"}</definedName>
    <definedName name="_6732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5"}</definedName>
    <definedName name="_6732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5"}</definedName>
    <definedName name="_6733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4"}</definedName>
    <definedName name="_6733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4"}</definedName>
    <definedName name="_6734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"}</definedName>
    <definedName name="_6734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3"}</definedName>
    <definedName name="_6735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"}</definedName>
    <definedName name="_6735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2"}</definedName>
    <definedName name="_6736__FDSAUDITLINK__" localSheetId="2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"}</definedName>
    <definedName name="_6736__FDSAUDITLINK__" hidden="1">{"fdsup://directions/FAT Viewer?action=UPDATE&amp;creator=factset&amp;DYN_ARGS=TRUE&amp;DOC_NAME=FAT:FQL_AUDITING_CLIENT_TEMPLATE.FAT&amp;display_string=Audit&amp;VAR:KEY=GPUNWLGDAH&amp;VAR:QUERY=RkZfRU5UUlBSX1ZBTF9EQUlMWSg0MDkzOCwtNUFZLEFNLCwsJ0RJTCcp&amp;WINDOW=FIRST_POPUP&amp;HEIGHT=45","0&amp;WIDTH=450&amp;START_MAXIMIZED=FALSE&amp;VAR:CALENDAR=FIVEDAY&amp;VAR:SYMBOL=449123&amp;VAR:INDEX=1"}</definedName>
    <definedName name="_673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60"}</definedName>
    <definedName name="_673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60"}</definedName>
    <definedName name="_673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59"}</definedName>
    <definedName name="_673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59"}</definedName>
    <definedName name="_673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58"}</definedName>
    <definedName name="_673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58"}</definedName>
    <definedName name="_6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772"}</definedName>
    <definedName name="_6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772"}</definedName>
    <definedName name="_674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57"}</definedName>
    <definedName name="_674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57"}</definedName>
    <definedName name="_674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56"}</definedName>
    <definedName name="_674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56"}</definedName>
    <definedName name="_674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55"}</definedName>
    <definedName name="_674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55"}</definedName>
    <definedName name="_674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54"}</definedName>
    <definedName name="_674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54"}</definedName>
    <definedName name="_674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53"}</definedName>
    <definedName name="_674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53"}</definedName>
    <definedName name="_674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52"}</definedName>
    <definedName name="_674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52"}</definedName>
    <definedName name="_6746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51"}</definedName>
    <definedName name="_6746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51"}</definedName>
    <definedName name="_674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50"}</definedName>
    <definedName name="_674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50"}</definedName>
    <definedName name="_674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49"}</definedName>
    <definedName name="_674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49"}</definedName>
    <definedName name="_674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48"}</definedName>
    <definedName name="_674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48"}</definedName>
    <definedName name="_6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771"}</definedName>
    <definedName name="_6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771"}</definedName>
    <definedName name="_675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47"}</definedName>
    <definedName name="_675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47"}</definedName>
    <definedName name="_675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46"}</definedName>
    <definedName name="_675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46"}</definedName>
    <definedName name="_675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45"}</definedName>
    <definedName name="_675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45"}</definedName>
    <definedName name="_675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44"}</definedName>
    <definedName name="_675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44"}</definedName>
    <definedName name="_675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43"}</definedName>
    <definedName name="_675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43"}</definedName>
    <definedName name="_675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42"}</definedName>
    <definedName name="_675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42"}</definedName>
    <definedName name="_6756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41"}</definedName>
    <definedName name="_6756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41"}</definedName>
    <definedName name="_675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40"}</definedName>
    <definedName name="_675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40"}</definedName>
    <definedName name="_675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39"}</definedName>
    <definedName name="_675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39"}</definedName>
    <definedName name="_675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38"}</definedName>
    <definedName name="_675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38"}</definedName>
    <definedName name="_6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770"}</definedName>
    <definedName name="_6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770"}</definedName>
    <definedName name="_676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37"}</definedName>
    <definedName name="_676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37"}</definedName>
    <definedName name="_676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36"}</definedName>
    <definedName name="_676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36"}</definedName>
    <definedName name="_676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35"}</definedName>
    <definedName name="_676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35"}</definedName>
    <definedName name="_676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34"}</definedName>
    <definedName name="_676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34"}</definedName>
    <definedName name="_676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33"}</definedName>
    <definedName name="_676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33"}</definedName>
    <definedName name="_676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32"}</definedName>
    <definedName name="_676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32"}</definedName>
    <definedName name="_6766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31"}</definedName>
    <definedName name="_6766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31"}</definedName>
    <definedName name="_676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29"}</definedName>
    <definedName name="_676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29"}</definedName>
    <definedName name="_676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28"}</definedName>
    <definedName name="_676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28"}</definedName>
    <definedName name="_676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27"}</definedName>
    <definedName name="_676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27"}</definedName>
    <definedName name="_6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769"}</definedName>
    <definedName name="_6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769"}</definedName>
    <definedName name="_677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26"}</definedName>
    <definedName name="_677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26"}</definedName>
    <definedName name="_677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25"}</definedName>
    <definedName name="_677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25"}</definedName>
    <definedName name="_677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24"}</definedName>
    <definedName name="_677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24"}</definedName>
    <definedName name="_677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23"}</definedName>
    <definedName name="_677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23"}</definedName>
    <definedName name="_677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22"}</definedName>
    <definedName name="_677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22"}</definedName>
    <definedName name="_677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21"}</definedName>
    <definedName name="_677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21"}</definedName>
    <definedName name="_6776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20"}</definedName>
    <definedName name="_6776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20"}</definedName>
    <definedName name="_677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19"}</definedName>
    <definedName name="_677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19"}</definedName>
    <definedName name="_677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18"}</definedName>
    <definedName name="_677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18"}</definedName>
    <definedName name="_677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17"}</definedName>
    <definedName name="_677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17"}</definedName>
    <definedName name="_6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768"}</definedName>
    <definedName name="_6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768"}</definedName>
    <definedName name="_678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16"}</definedName>
    <definedName name="_678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16"}</definedName>
    <definedName name="_678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15"}</definedName>
    <definedName name="_678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15"}</definedName>
    <definedName name="_678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14"}</definedName>
    <definedName name="_678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14"}</definedName>
    <definedName name="_678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13"}</definedName>
    <definedName name="_678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13"}</definedName>
    <definedName name="_678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12"}</definedName>
    <definedName name="_678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12"}</definedName>
    <definedName name="_678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11"}</definedName>
    <definedName name="_678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11"}</definedName>
    <definedName name="_6786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10"}</definedName>
    <definedName name="_6786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10"}</definedName>
    <definedName name="_6787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9"}</definedName>
    <definedName name="_6787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9"}</definedName>
    <definedName name="_6788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8"}</definedName>
    <definedName name="_6788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8"}</definedName>
    <definedName name="_6789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7"}</definedName>
    <definedName name="_6789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7"}</definedName>
    <definedName name="_6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767"}</definedName>
    <definedName name="_6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767"}</definedName>
    <definedName name="_6790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6"}</definedName>
    <definedName name="_6790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6"}</definedName>
    <definedName name="_6791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"}</definedName>
    <definedName name="_6791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5"}</definedName>
    <definedName name="_6792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"}</definedName>
    <definedName name="_6792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4"}</definedName>
    <definedName name="_6793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"}</definedName>
    <definedName name="_6793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3"}</definedName>
    <definedName name="_6794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"}</definedName>
    <definedName name="_6794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2"}</definedName>
    <definedName name="_6795__FDSAUDITLINK__" localSheetId="2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"}</definedName>
    <definedName name="_6795__FDSAUDITLINK__" hidden="1">{"fdsup://directions/FAT Viewer?action=UPDATE&amp;creator=factset&amp;DYN_ARGS=TRUE&amp;DOC_NAME=FAT:FQL_AUDITING_CLIENT_TEMPLATE.FAT&amp;display_string=Audit&amp;VAR:KEY=UHKNENMZUP&amp;VAR:QUERY=RkZfRU5UUlBSX1ZBTF9EQUlMWSg0MDkzOCwtNUFZLEFNLCwsJ0RJTCcp&amp;WINDOW=FIRST_POPUP&amp;HEIGHT=45","0&amp;WIDTH=450&amp;START_MAXIMIZED=FALSE&amp;VAR:CALENDAR=FIVEDAY&amp;VAR:SYMBOL=471349&amp;VAR:INDEX=1"}</definedName>
    <definedName name="_679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60"}</definedName>
    <definedName name="_679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60"}</definedName>
    <definedName name="_679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59"}</definedName>
    <definedName name="_679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59"}</definedName>
    <definedName name="_679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58"}</definedName>
    <definedName name="_679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58"}</definedName>
    <definedName name="_679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57"}</definedName>
    <definedName name="_679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57"}</definedName>
    <definedName name="_68__FDSAUDITLINK__" localSheetId="2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68__FDSAUDITLINK__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6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766"}</definedName>
    <definedName name="_6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766"}</definedName>
    <definedName name="_680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56"}</definedName>
    <definedName name="_680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56"}</definedName>
    <definedName name="_680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55"}</definedName>
    <definedName name="_680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55"}</definedName>
    <definedName name="_680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54"}</definedName>
    <definedName name="_680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54"}</definedName>
    <definedName name="_680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53"}</definedName>
    <definedName name="_680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53"}</definedName>
    <definedName name="_680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52"}</definedName>
    <definedName name="_680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52"}</definedName>
    <definedName name="_680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51"}</definedName>
    <definedName name="_680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51"}</definedName>
    <definedName name="_6806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50"}</definedName>
    <definedName name="_6806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50"}</definedName>
    <definedName name="_6807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49"}</definedName>
    <definedName name="_6807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49"}</definedName>
    <definedName name="_6808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48"}</definedName>
    <definedName name="_6808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48"}</definedName>
    <definedName name="_680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47"}</definedName>
    <definedName name="_680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47"}</definedName>
    <definedName name="_6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765"}</definedName>
    <definedName name="_6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765"}</definedName>
    <definedName name="_6810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46"}</definedName>
    <definedName name="_6810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46"}</definedName>
    <definedName name="_6811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45"}</definedName>
    <definedName name="_6811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45"}</definedName>
    <definedName name="_6812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44"}</definedName>
    <definedName name="_6812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44"}</definedName>
    <definedName name="_6813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43"}</definedName>
    <definedName name="_6813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43"}</definedName>
    <definedName name="_6814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42"}</definedName>
    <definedName name="_6814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42"}</definedName>
    <definedName name="_6815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41"}</definedName>
    <definedName name="_6815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41"}</definedName>
    <definedName name="_681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40"}</definedName>
    <definedName name="_681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40"}</definedName>
    <definedName name="_681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39"}</definedName>
    <definedName name="_681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39"}</definedName>
    <definedName name="_681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38"}</definedName>
    <definedName name="_681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38"}</definedName>
    <definedName name="_681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37"}</definedName>
    <definedName name="_681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37"}</definedName>
    <definedName name="_6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764"}</definedName>
    <definedName name="_6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764"}</definedName>
    <definedName name="_682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36"}</definedName>
    <definedName name="_682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36"}</definedName>
    <definedName name="_682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35"}</definedName>
    <definedName name="_682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35"}</definedName>
    <definedName name="_682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34"}</definedName>
    <definedName name="_682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34"}</definedName>
    <definedName name="_682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33"}</definedName>
    <definedName name="_682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33"}</definedName>
    <definedName name="_682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32"}</definedName>
    <definedName name="_682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32"}</definedName>
    <definedName name="_6825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31"}</definedName>
    <definedName name="_6825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31"}</definedName>
    <definedName name="_682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29"}</definedName>
    <definedName name="_682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29"}</definedName>
    <definedName name="_682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28"}</definedName>
    <definedName name="_682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28"}</definedName>
    <definedName name="_682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27"}</definedName>
    <definedName name="_682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27"}</definedName>
    <definedName name="_682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26"}</definedName>
    <definedName name="_682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26"}</definedName>
    <definedName name="_6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763"}</definedName>
    <definedName name="_6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763"}</definedName>
    <definedName name="_683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25"}</definedName>
    <definedName name="_683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25"}</definedName>
    <definedName name="_683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24"}</definedName>
    <definedName name="_683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24"}</definedName>
    <definedName name="_683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23"}</definedName>
    <definedName name="_683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23"}</definedName>
    <definedName name="_683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22"}</definedName>
    <definedName name="_683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22"}</definedName>
    <definedName name="_683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21"}</definedName>
    <definedName name="_683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21"}</definedName>
    <definedName name="_6835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20"}</definedName>
    <definedName name="_6835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20"}</definedName>
    <definedName name="_683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19"}</definedName>
    <definedName name="_683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19"}</definedName>
    <definedName name="_683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18"}</definedName>
    <definedName name="_683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18"}</definedName>
    <definedName name="_683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17"}</definedName>
    <definedName name="_683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17"}</definedName>
    <definedName name="_683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16"}</definedName>
    <definedName name="_683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16"}</definedName>
    <definedName name="_6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762"}</definedName>
    <definedName name="_6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762"}</definedName>
    <definedName name="_684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15"}</definedName>
    <definedName name="_684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15"}</definedName>
    <definedName name="_684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14"}</definedName>
    <definedName name="_684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14"}</definedName>
    <definedName name="_684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13"}</definedName>
    <definedName name="_684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13"}</definedName>
    <definedName name="_684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12"}</definedName>
    <definedName name="_684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12"}</definedName>
    <definedName name="_684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11"}</definedName>
    <definedName name="_684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11"}</definedName>
    <definedName name="_6845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10"}</definedName>
    <definedName name="_6845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10"}</definedName>
    <definedName name="_684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9"}</definedName>
    <definedName name="_684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9"}</definedName>
    <definedName name="_684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8"}</definedName>
    <definedName name="_684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8"}</definedName>
    <definedName name="_684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7"}</definedName>
    <definedName name="_684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7"}</definedName>
    <definedName name="_684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6"}</definedName>
    <definedName name="_684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6"}</definedName>
    <definedName name="_6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761"}</definedName>
    <definedName name="_6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761"}</definedName>
    <definedName name="_685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"}</definedName>
    <definedName name="_685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"}</definedName>
    <definedName name="_685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"}</definedName>
    <definedName name="_685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"}</definedName>
    <definedName name="_685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"}</definedName>
    <definedName name="_685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3"}</definedName>
    <definedName name="_685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"}</definedName>
    <definedName name="_685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2"}</definedName>
    <definedName name="_685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"}</definedName>
    <definedName name="_685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1"}</definedName>
    <definedName name="_685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60"}</definedName>
    <definedName name="_685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60"}</definedName>
    <definedName name="_685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59"}</definedName>
    <definedName name="_685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59"}</definedName>
    <definedName name="_685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58"}</definedName>
    <definedName name="_685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58"}</definedName>
    <definedName name="_685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57"}</definedName>
    <definedName name="_685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57"}</definedName>
    <definedName name="_685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56"}</definedName>
    <definedName name="_685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56"}</definedName>
    <definedName name="_6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760"}</definedName>
    <definedName name="_6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760"}</definedName>
    <definedName name="_686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55"}</definedName>
    <definedName name="_686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55"}</definedName>
    <definedName name="_686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54"}</definedName>
    <definedName name="_686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54"}</definedName>
    <definedName name="_6862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53"}</definedName>
    <definedName name="_6862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53"}</definedName>
    <definedName name="_686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52"}</definedName>
    <definedName name="_686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52"}</definedName>
    <definedName name="_686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51"}</definedName>
    <definedName name="_686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51"}</definedName>
    <definedName name="_686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50"}</definedName>
    <definedName name="_686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50"}</definedName>
    <definedName name="_686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49"}</definedName>
    <definedName name="_686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49"}</definedName>
    <definedName name="_686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48"}</definedName>
    <definedName name="_686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48"}</definedName>
    <definedName name="_686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47"}</definedName>
    <definedName name="_686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47"}</definedName>
    <definedName name="_686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46"}</definedName>
    <definedName name="_686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46"}</definedName>
    <definedName name="_6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759"}</definedName>
    <definedName name="_6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759"}</definedName>
    <definedName name="_687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45"}</definedName>
    <definedName name="_687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45"}</definedName>
    <definedName name="_687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44"}</definedName>
    <definedName name="_687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44"}</definedName>
    <definedName name="_6872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43"}</definedName>
    <definedName name="_6872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43"}</definedName>
    <definedName name="_687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42"}</definedName>
    <definedName name="_687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42"}</definedName>
    <definedName name="_687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41"}</definedName>
    <definedName name="_687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41"}</definedName>
    <definedName name="_687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40"}</definedName>
    <definedName name="_687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40"}</definedName>
    <definedName name="_687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39"}</definedName>
    <definedName name="_687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39"}</definedName>
    <definedName name="_687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38"}</definedName>
    <definedName name="_687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38"}</definedName>
    <definedName name="_687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37"}</definedName>
    <definedName name="_687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37"}</definedName>
    <definedName name="_687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36"}</definedName>
    <definedName name="_687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36"}</definedName>
    <definedName name="_6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758"}</definedName>
    <definedName name="_6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758"}</definedName>
    <definedName name="_688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35"}</definedName>
    <definedName name="_688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35"}</definedName>
    <definedName name="_688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34"}</definedName>
    <definedName name="_688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34"}</definedName>
    <definedName name="_688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33"}</definedName>
    <definedName name="_688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33"}</definedName>
    <definedName name="_688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32"}</definedName>
    <definedName name="_688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32"}</definedName>
    <definedName name="_6884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31"}</definedName>
    <definedName name="_6884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31"}</definedName>
    <definedName name="_688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29"}</definedName>
    <definedName name="_688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29"}</definedName>
    <definedName name="_688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28"}</definedName>
    <definedName name="_688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28"}</definedName>
    <definedName name="_688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27"}</definedName>
    <definedName name="_688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27"}</definedName>
    <definedName name="_688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26"}</definedName>
    <definedName name="_688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26"}</definedName>
    <definedName name="_688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25"}</definedName>
    <definedName name="_688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25"}</definedName>
    <definedName name="_6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757"}</definedName>
    <definedName name="_6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757"}</definedName>
    <definedName name="_689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24"}</definedName>
    <definedName name="_689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24"}</definedName>
    <definedName name="_689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23"}</definedName>
    <definedName name="_689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23"}</definedName>
    <definedName name="_689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22"}</definedName>
    <definedName name="_689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22"}</definedName>
    <definedName name="_689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21"}</definedName>
    <definedName name="_689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21"}</definedName>
    <definedName name="_6894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20"}</definedName>
    <definedName name="_6894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20"}</definedName>
    <definedName name="_689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19"}</definedName>
    <definedName name="_689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19"}</definedName>
    <definedName name="_689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18"}</definedName>
    <definedName name="_689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18"}</definedName>
    <definedName name="_689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17"}</definedName>
    <definedName name="_689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17"}</definedName>
    <definedName name="_689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16"}</definedName>
    <definedName name="_689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16"}</definedName>
    <definedName name="_689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15"}</definedName>
    <definedName name="_689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15"}</definedName>
    <definedName name="_6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1280"}</definedName>
    <definedName name="_6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1280"}</definedName>
    <definedName name="_6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756"}</definedName>
    <definedName name="_6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756"}</definedName>
    <definedName name="_690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14"}</definedName>
    <definedName name="_690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14"}</definedName>
    <definedName name="_690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13"}</definedName>
    <definedName name="_690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13"}</definedName>
    <definedName name="_690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12"}</definedName>
    <definedName name="_690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12"}</definedName>
    <definedName name="_690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11"}</definedName>
    <definedName name="_690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11"}</definedName>
    <definedName name="_6904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10"}</definedName>
    <definedName name="_6904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10"}</definedName>
    <definedName name="_6905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9"}</definedName>
    <definedName name="_6905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9"}</definedName>
    <definedName name="_6906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8"}</definedName>
    <definedName name="_6906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8"}</definedName>
    <definedName name="_6907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7"}</definedName>
    <definedName name="_6907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7"}</definedName>
    <definedName name="_6908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6"}</definedName>
    <definedName name="_6908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6"}</definedName>
    <definedName name="_6909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"}</definedName>
    <definedName name="_6909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5"}</definedName>
    <definedName name="_6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755"}</definedName>
    <definedName name="_6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755"}</definedName>
    <definedName name="_6910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"}</definedName>
    <definedName name="_6910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4"}</definedName>
    <definedName name="_6911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"}</definedName>
    <definedName name="_6911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3"}</definedName>
    <definedName name="_6912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"}</definedName>
    <definedName name="_6912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2"}</definedName>
    <definedName name="_6913__FDSAUDITLINK__" localSheetId="2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"}</definedName>
    <definedName name="_6913__FDSAUDITLINK__" hidden="1">{"fdsup://directions/FAT Viewer?action=UPDATE&amp;creator=factset&amp;DYN_ARGS=TRUE&amp;DOC_NAME=FAT:FQL_AUDITING_CLIENT_TEMPLATE.FAT&amp;display_string=Audit&amp;VAR:KEY=CZSFYTURWL&amp;VAR:QUERY=RkZfRU5UUlBSX1ZBTF9EQUlMWSg0MDkzOCwtNUFZLEFNLCwsJ0RJTCcp&amp;WINDOW=FIRST_POPUP&amp;HEIGHT=45","0&amp;WIDTH=450&amp;START_MAXIMIZED=FALSE&amp;VAR:CALENDAR=FIVEDAY&amp;VAR:SYMBOL=240645&amp;VAR:INDEX=1"}</definedName>
    <definedName name="_691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60"}</definedName>
    <definedName name="_691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60"}</definedName>
    <definedName name="_6915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59"}</definedName>
    <definedName name="_6915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59"}</definedName>
    <definedName name="_691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58"}</definedName>
    <definedName name="_691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58"}</definedName>
    <definedName name="_691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57"}</definedName>
    <definedName name="_691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57"}</definedName>
    <definedName name="_691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56"}</definedName>
    <definedName name="_691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56"}</definedName>
    <definedName name="_691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55"}</definedName>
    <definedName name="_691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55"}</definedName>
    <definedName name="_6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754"}</definedName>
    <definedName name="_6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754"}</definedName>
    <definedName name="_692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54"}</definedName>
    <definedName name="_692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54"}</definedName>
    <definedName name="_692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53"}</definedName>
    <definedName name="_692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53"}</definedName>
    <definedName name="_692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52"}</definedName>
    <definedName name="_692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52"}</definedName>
    <definedName name="_692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51"}</definedName>
    <definedName name="_692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51"}</definedName>
    <definedName name="_6924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50"}</definedName>
    <definedName name="_6924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50"}</definedName>
    <definedName name="_6925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49"}</definedName>
    <definedName name="_6925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49"}</definedName>
    <definedName name="_6926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48"}</definedName>
    <definedName name="_6926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48"}</definedName>
    <definedName name="_6927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47"}</definedName>
    <definedName name="_6927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47"}</definedName>
    <definedName name="_6928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46"}</definedName>
    <definedName name="_6928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46"}</definedName>
    <definedName name="_6929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45"}</definedName>
    <definedName name="_6929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45"}</definedName>
    <definedName name="_6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753"}</definedName>
    <definedName name="_6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753"}</definedName>
    <definedName name="_6930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44"}</definedName>
    <definedName name="_6930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44"}</definedName>
    <definedName name="_6931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43"}</definedName>
    <definedName name="_6931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43"}</definedName>
    <definedName name="_6932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42"}</definedName>
    <definedName name="_6932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42"}</definedName>
    <definedName name="_6933__FDSAUDITLINK__" localSheetId="2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41"}</definedName>
    <definedName name="_6933__FDSAUDITLINK__" hidden="1">{"fdsup://directions/FAT Viewer?action=UPDATE&amp;creator=factset&amp;DYN_ARGS=TRUE&amp;DOC_NAME=FAT:FQL_AUDITING_CLIENT_TEMPLATE.FAT&amp;display_string=Audit&amp;VAR:KEY=YXWBYRYHKD&amp;VAR:QUERY=RkZfRU5UUlBSX1ZBTF9EQUlMWSg0MDkzOCwtNUFZLEFNLCwsJ0RJTCcp&amp;WINDOW=FIRST_POPUP&amp;HEIGHT=45","0&amp;WIDTH=450&amp;START_MAXIMIZED=FALSE&amp;VAR:CALENDAR=FIVEDAY&amp;VAR:SYMBOL=512067&amp;VAR:INDEX=41"}</definedName>
    <definedName name="_693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40"}</definedName>
    <definedName name="_693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40"}</definedName>
    <definedName name="_693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39"}</definedName>
    <definedName name="_693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39"}</definedName>
    <definedName name="_693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38"}</definedName>
    <definedName name="_693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38"}</definedName>
    <definedName name="_693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37"}</definedName>
    <definedName name="_693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37"}</definedName>
    <definedName name="_693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36"}</definedName>
    <definedName name="_693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36"}</definedName>
    <definedName name="_693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35"}</definedName>
    <definedName name="_693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35"}</definedName>
    <definedName name="_6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752"}</definedName>
    <definedName name="_6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752"}</definedName>
    <definedName name="_694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34"}</definedName>
    <definedName name="_694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34"}</definedName>
    <definedName name="_694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33"}</definedName>
    <definedName name="_694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33"}</definedName>
    <definedName name="_694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32"}</definedName>
    <definedName name="_694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32"}</definedName>
    <definedName name="_6943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31"}</definedName>
    <definedName name="_6943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31"}</definedName>
    <definedName name="_694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29"}</definedName>
    <definedName name="_694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29"}</definedName>
    <definedName name="_694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28"}</definedName>
    <definedName name="_694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28"}</definedName>
    <definedName name="_694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27"}</definedName>
    <definedName name="_694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27"}</definedName>
    <definedName name="_694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26"}</definedName>
    <definedName name="_694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26"}</definedName>
    <definedName name="_694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25"}</definedName>
    <definedName name="_694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25"}</definedName>
    <definedName name="_694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24"}</definedName>
    <definedName name="_694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24"}</definedName>
    <definedName name="_6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751"}</definedName>
    <definedName name="_6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751"}</definedName>
    <definedName name="_695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23"}</definedName>
    <definedName name="_695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23"}</definedName>
    <definedName name="_695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22"}</definedName>
    <definedName name="_695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22"}</definedName>
    <definedName name="_695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21"}</definedName>
    <definedName name="_695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21"}</definedName>
    <definedName name="_6953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20"}</definedName>
    <definedName name="_6953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20"}</definedName>
    <definedName name="_695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19"}</definedName>
    <definedName name="_695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19"}</definedName>
    <definedName name="_695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18"}</definedName>
    <definedName name="_695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18"}</definedName>
    <definedName name="_695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17"}</definedName>
    <definedName name="_695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17"}</definedName>
    <definedName name="_695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16"}</definedName>
    <definedName name="_695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16"}</definedName>
    <definedName name="_695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15"}</definedName>
    <definedName name="_695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15"}</definedName>
    <definedName name="_695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14"}</definedName>
    <definedName name="_695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14"}</definedName>
    <definedName name="_6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750"}</definedName>
    <definedName name="_6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750"}</definedName>
    <definedName name="_696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13"}</definedName>
    <definedName name="_696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13"}</definedName>
    <definedName name="_696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12"}</definedName>
    <definedName name="_696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12"}</definedName>
    <definedName name="_696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11"}</definedName>
    <definedName name="_696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11"}</definedName>
    <definedName name="_6963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10"}</definedName>
    <definedName name="_6963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10"}</definedName>
    <definedName name="_696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9"}</definedName>
    <definedName name="_696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9"}</definedName>
    <definedName name="_696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8"}</definedName>
    <definedName name="_696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8"}</definedName>
    <definedName name="_696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7"}</definedName>
    <definedName name="_696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7"}</definedName>
    <definedName name="_696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6"}</definedName>
    <definedName name="_696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6"}</definedName>
    <definedName name="_696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"}</definedName>
    <definedName name="_696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"}</definedName>
    <definedName name="_696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"}</definedName>
    <definedName name="_696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"}</definedName>
    <definedName name="_6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749"}</definedName>
    <definedName name="_6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749"}</definedName>
    <definedName name="_697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"}</definedName>
    <definedName name="_697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3"}</definedName>
    <definedName name="_697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"}</definedName>
    <definedName name="_697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2"}</definedName>
    <definedName name="_697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"}</definedName>
    <definedName name="_697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1"}</definedName>
    <definedName name="_697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60"}</definedName>
    <definedName name="_697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60"}</definedName>
    <definedName name="_697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59"}</definedName>
    <definedName name="_697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59"}</definedName>
    <definedName name="_697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58"}</definedName>
    <definedName name="_697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58"}</definedName>
    <definedName name="_697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57"}</definedName>
    <definedName name="_697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57"}</definedName>
    <definedName name="_697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56"}</definedName>
    <definedName name="_697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56"}</definedName>
    <definedName name="_697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55"}</definedName>
    <definedName name="_697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55"}</definedName>
    <definedName name="_697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54"}</definedName>
    <definedName name="_697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54"}</definedName>
    <definedName name="_6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748"}</definedName>
    <definedName name="_6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748"}</definedName>
    <definedName name="_698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53"}</definedName>
    <definedName name="_698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53"}</definedName>
    <definedName name="_6981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52"}</definedName>
    <definedName name="_6981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52"}</definedName>
    <definedName name="_698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51"}</definedName>
    <definedName name="_698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51"}</definedName>
    <definedName name="_698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50"}</definedName>
    <definedName name="_698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50"}</definedName>
    <definedName name="_698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49"}</definedName>
    <definedName name="_698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49"}</definedName>
    <definedName name="_698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48"}</definedName>
    <definedName name="_698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48"}</definedName>
    <definedName name="_698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47"}</definedName>
    <definedName name="_698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47"}</definedName>
    <definedName name="_698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46"}</definedName>
    <definedName name="_698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46"}</definedName>
    <definedName name="_698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45"}</definedName>
    <definedName name="_698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45"}</definedName>
    <definedName name="_698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44"}</definedName>
    <definedName name="_698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44"}</definedName>
    <definedName name="_6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747"}</definedName>
    <definedName name="_6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747"}</definedName>
    <definedName name="_699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43"}</definedName>
    <definedName name="_699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43"}</definedName>
    <definedName name="_6991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42"}</definedName>
    <definedName name="_6991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42"}</definedName>
    <definedName name="_699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41"}</definedName>
    <definedName name="_699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41"}</definedName>
    <definedName name="_699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40"}</definedName>
    <definedName name="_699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40"}</definedName>
    <definedName name="_699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39"}</definedName>
    <definedName name="_699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39"}</definedName>
    <definedName name="_699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38"}</definedName>
    <definedName name="_699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38"}</definedName>
    <definedName name="_699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37"}</definedName>
    <definedName name="_699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37"}</definedName>
    <definedName name="_699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36"}</definedName>
    <definedName name="_699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36"}</definedName>
    <definedName name="_699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35"}</definedName>
    <definedName name="_699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35"}</definedName>
    <definedName name="_699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34"}</definedName>
    <definedName name="_699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34"}</definedName>
    <definedName name="_7__123Graph_ACHART_1" hidden="1">'[22]Steel Comp.'!$X$8:$X$19</definedName>
    <definedName name="_7__123Graph_ACHART_7" hidden="1">'[27]Deal CF'!$H$229:$AE$229</definedName>
    <definedName name="_7__123Graph_BGRAFICO_1" hidden="1">#REF!</definedName>
    <definedName name="_7__123Graph_XCHART_2" hidden="1">'[21]Results from Nov 98'!$B$31:$B$51</definedName>
    <definedName name="_7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58"}</definedName>
    <definedName name="_7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58"}</definedName>
    <definedName name="_7__FDSAUDITLINK___1" localSheetId="2" hidden="1">{"fdsup://directions/FAT Viewer?action=UPDATE&amp;creator=factset&amp;DYN_ARGS=TRUE&amp;DOC_NAME=FAT:FQL_AUDITING_CLIENT_TEMPLATE.FAT&amp;display_string=Audit&amp;VAR:KEY=EPYJWDCXEL&amp;VAR:QUERY=UkdGX0VOVFJQUl9WQUwoQU5OLDQwNTYyLCwsLCwsTk9BVURJVCk=&amp;WINDOW=FIRST_POPUP&amp;HEIGHT=450&amp;WI","DTH=450&amp;START_MAXIMIZED=FALSE&amp;VAR:CALENDAR=US&amp;VAR:SYMBOL=CPTS&amp;VAR:INDEX=0"}</definedName>
    <definedName name="_7__FDSAUDITLINK___1" hidden="1">{"fdsup://directions/FAT Viewer?action=UPDATE&amp;creator=factset&amp;DYN_ARGS=TRUE&amp;DOC_NAME=FAT:FQL_AUDITING_CLIENT_TEMPLATE.FAT&amp;display_string=Audit&amp;VAR:KEY=EPYJWDCXEL&amp;VAR:QUERY=UkdGX0VOVFJQUl9WQUwoQU5OLDQwNTYyLCwsLCwsTk9BVURJVCk=&amp;WINDOW=FIRST_POPUP&amp;HEIGHT=450&amp;WI","DTH=450&amp;START_MAXIMIZED=FALSE&amp;VAR:CALENDAR=US&amp;VAR:SYMBOL=CPTS&amp;VAR:INDEX=0"}</definedName>
    <definedName name="_7__FDSAUDITLINK___2" localSheetId="2" hidden="1">{"fdsup://directions/FAT Viewer?action=UPDATE&amp;creator=factset&amp;DYN_ARGS=TRUE&amp;DOC_NAME=FAT:FQL_AUDITING_CLIENT_TEMPLATE.FAT&amp;display_string=Audit&amp;VAR:KEY=EPYJWDCXEL&amp;VAR:QUERY=UkdGX0VOVFJQUl9WQUwoQU5OLDQwNTYyLCwsLCwsTk9BVURJVCk=&amp;WINDOW=FIRST_POPUP&amp;HEIGHT=450&amp;WI","DTH=450&amp;START_MAXIMIZED=FALSE&amp;VAR:CALENDAR=US&amp;VAR:SYMBOL=CPTS&amp;VAR:INDEX=0"}</definedName>
    <definedName name="_7__FDSAUDITLINK___2" hidden="1">{"fdsup://directions/FAT Viewer?action=UPDATE&amp;creator=factset&amp;DYN_ARGS=TRUE&amp;DOC_NAME=FAT:FQL_AUDITING_CLIENT_TEMPLATE.FAT&amp;display_string=Audit&amp;VAR:KEY=EPYJWDCXEL&amp;VAR:QUERY=UkdGX0VOVFJQUl9WQUwoQU5OLDQwNTYyLCwsLCwsTk9BVURJVCk=&amp;WINDOW=FIRST_POPUP&amp;HEIGHT=450&amp;WI","DTH=450&amp;START_MAXIMIZED=FALSE&amp;VAR:CALENDAR=US&amp;VAR:SYMBOL=CPTS&amp;VAR:INDEX=0"}</definedName>
    <definedName name="_70__FDSAUDITLINK__" localSheetId="2" hidden="1">{"fdsup://Directions/FactSet Auditing Viewer?action=AUDIT_VALUE&amp;DB=129&amp;ID1=738048&amp;VALUEID=05303&amp;SDATE=201101&amp;PERIODTYPE=SEMI_STD&amp;SCFT=3&amp;window=popup_no_bar&amp;width=385&amp;height=120&amp;START_MAXIMIZED=FALSE&amp;creator=factset&amp;display_string=Audit"}</definedName>
    <definedName name="_70__FDSAUDITLINK__" hidden="1">{"fdsup://Directions/FactSet Auditing Viewer?action=AUDIT_VALUE&amp;DB=129&amp;ID1=738048&amp;VALUEID=05303&amp;SDATE=201101&amp;PERIODTYPE=SEMI_STD&amp;SCFT=3&amp;window=popup_no_bar&amp;width=385&amp;height=120&amp;START_MAXIMIZED=FALSE&amp;creator=factset&amp;display_string=Audit"}</definedName>
    <definedName name="_7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746"}</definedName>
    <definedName name="_7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746"}</definedName>
    <definedName name="_700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33"}</definedName>
    <definedName name="_700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33"}</definedName>
    <definedName name="_700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32"}</definedName>
    <definedName name="_700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32"}</definedName>
    <definedName name="_7002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31"}</definedName>
    <definedName name="_7002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31"}</definedName>
    <definedName name="_700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29"}</definedName>
    <definedName name="_700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29"}</definedName>
    <definedName name="_700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28"}</definedName>
    <definedName name="_700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28"}</definedName>
    <definedName name="_700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27"}</definedName>
    <definedName name="_700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27"}</definedName>
    <definedName name="_700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26"}</definedName>
    <definedName name="_700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26"}</definedName>
    <definedName name="_700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25"}</definedName>
    <definedName name="_700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25"}</definedName>
    <definedName name="_700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24"}</definedName>
    <definedName name="_700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24"}</definedName>
    <definedName name="_700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23"}</definedName>
    <definedName name="_700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23"}</definedName>
    <definedName name="_7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745"}</definedName>
    <definedName name="_7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745"}</definedName>
    <definedName name="_701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22"}</definedName>
    <definedName name="_701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22"}</definedName>
    <definedName name="_701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21"}</definedName>
    <definedName name="_701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21"}</definedName>
    <definedName name="_7012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20"}</definedName>
    <definedName name="_7012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20"}</definedName>
    <definedName name="_701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19"}</definedName>
    <definedName name="_701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19"}</definedName>
    <definedName name="_701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18"}</definedName>
    <definedName name="_701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18"}</definedName>
    <definedName name="_701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17"}</definedName>
    <definedName name="_701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17"}</definedName>
    <definedName name="_701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16"}</definedName>
    <definedName name="_701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16"}</definedName>
    <definedName name="_701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15"}</definedName>
    <definedName name="_701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15"}</definedName>
    <definedName name="_701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14"}</definedName>
    <definedName name="_701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14"}</definedName>
    <definedName name="_701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13"}</definedName>
    <definedName name="_701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13"}</definedName>
    <definedName name="_7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744"}</definedName>
    <definedName name="_7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744"}</definedName>
    <definedName name="_702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12"}</definedName>
    <definedName name="_702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12"}</definedName>
    <definedName name="_702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11"}</definedName>
    <definedName name="_702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11"}</definedName>
    <definedName name="_7022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10"}</definedName>
    <definedName name="_7022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10"}</definedName>
    <definedName name="_7023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9"}</definedName>
    <definedName name="_7023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9"}</definedName>
    <definedName name="_7024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8"}</definedName>
    <definedName name="_7024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8"}</definedName>
    <definedName name="_7025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7"}</definedName>
    <definedName name="_7025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7"}</definedName>
    <definedName name="_7026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6"}</definedName>
    <definedName name="_7026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6"}</definedName>
    <definedName name="_7027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"}</definedName>
    <definedName name="_7027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5"}</definedName>
    <definedName name="_7028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"}</definedName>
    <definedName name="_7028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4"}</definedName>
    <definedName name="_7029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"}</definedName>
    <definedName name="_7029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3"}</definedName>
    <definedName name="_7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743"}</definedName>
    <definedName name="_7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743"}</definedName>
    <definedName name="_7030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"}</definedName>
    <definedName name="_7030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2"}</definedName>
    <definedName name="_7031__FDSAUDITLINK__" localSheetId="2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"}</definedName>
    <definedName name="_7031__FDSAUDITLINK__" hidden="1">{"fdsup://directions/FAT Viewer?action=UPDATE&amp;creator=factset&amp;DYN_ARGS=TRUE&amp;DOC_NAME=FAT:FQL_AUDITING_CLIENT_TEMPLATE.FAT&amp;display_string=Audit&amp;VAR:KEY=SBMHWDUVGD&amp;VAR:QUERY=RkZfRU5UUlBSX1ZBTF9EQUlMWSg0MDkzOCwtNUFZLEFNLCwsJ0RJTCcp&amp;WINDOW=FIRST_POPUP&amp;HEIGHT=45","0&amp;WIDTH=450&amp;START_MAXIMIZED=FALSE&amp;VAR:CALENDAR=FIVEDAY&amp;VAR:SYMBOL=450270&amp;VAR:INDEX=1"}</definedName>
    <definedName name="_703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60"}</definedName>
    <definedName name="_703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60"}</definedName>
    <definedName name="_7033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59"}</definedName>
    <definedName name="_7033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59"}</definedName>
    <definedName name="_703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58"}</definedName>
    <definedName name="_703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58"}</definedName>
    <definedName name="_703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57"}</definedName>
    <definedName name="_703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57"}</definedName>
    <definedName name="_703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56"}</definedName>
    <definedName name="_703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56"}</definedName>
    <definedName name="_703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55"}</definedName>
    <definedName name="_703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55"}</definedName>
    <definedName name="_703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54"}</definedName>
    <definedName name="_703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54"}</definedName>
    <definedName name="_703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53"}</definedName>
    <definedName name="_703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53"}</definedName>
    <definedName name="_7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742"}</definedName>
    <definedName name="_7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742"}</definedName>
    <definedName name="_704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52"}</definedName>
    <definedName name="_704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52"}</definedName>
    <definedName name="_704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51"}</definedName>
    <definedName name="_704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51"}</definedName>
    <definedName name="_7042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50"}</definedName>
    <definedName name="_7042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50"}</definedName>
    <definedName name="_7043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49"}</definedName>
    <definedName name="_7043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49"}</definedName>
    <definedName name="_7044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48"}</definedName>
    <definedName name="_7044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48"}</definedName>
    <definedName name="_7045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47"}</definedName>
    <definedName name="_7045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47"}</definedName>
    <definedName name="_7046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46"}</definedName>
    <definedName name="_7046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46"}</definedName>
    <definedName name="_7047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45"}</definedName>
    <definedName name="_7047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45"}</definedName>
    <definedName name="_7048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44"}</definedName>
    <definedName name="_7048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44"}</definedName>
    <definedName name="_7049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43"}</definedName>
    <definedName name="_7049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43"}</definedName>
    <definedName name="_7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741"}</definedName>
    <definedName name="_7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741"}</definedName>
    <definedName name="_7050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42"}</definedName>
    <definedName name="_7050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42"}</definedName>
    <definedName name="_7051__FDSAUDITLINK__" localSheetId="2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41"}</definedName>
    <definedName name="_7051__FDSAUDITLINK__" hidden="1">{"fdsup://directions/FAT Viewer?action=UPDATE&amp;creator=factset&amp;DYN_ARGS=TRUE&amp;DOC_NAME=FAT:FQL_AUDITING_CLIENT_TEMPLATE.FAT&amp;display_string=Audit&amp;VAR:KEY=ELILYRKVOH&amp;VAR:QUERY=RkZfRU5UUlBSX1ZBTF9EQUlMWSg0MDkzOCwtNUFZLEFNLCwsJ0RJTCcp&amp;WINDOW=FIRST_POPUP&amp;HEIGHT=45","0&amp;WIDTH=450&amp;START_MAXIMIZED=FALSE&amp;VAR:CALENDAR=FIVEDAY&amp;VAR:SYMBOL=711075&amp;VAR:INDEX=41"}</definedName>
    <definedName name="_705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40"}</definedName>
    <definedName name="_705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40"}</definedName>
    <definedName name="_705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39"}</definedName>
    <definedName name="_705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39"}</definedName>
    <definedName name="_705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38"}</definedName>
    <definedName name="_705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38"}</definedName>
    <definedName name="_705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37"}</definedName>
    <definedName name="_705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37"}</definedName>
    <definedName name="_705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36"}</definedName>
    <definedName name="_705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36"}</definedName>
    <definedName name="_705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35"}</definedName>
    <definedName name="_705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35"}</definedName>
    <definedName name="_705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34"}</definedName>
    <definedName name="_705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34"}</definedName>
    <definedName name="_705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33"}</definedName>
    <definedName name="_705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33"}</definedName>
    <definedName name="_7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740"}</definedName>
    <definedName name="_7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740"}</definedName>
    <definedName name="_706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32"}</definedName>
    <definedName name="_706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32"}</definedName>
    <definedName name="_7061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31"}</definedName>
    <definedName name="_7061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31"}</definedName>
    <definedName name="_706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29"}</definedName>
    <definedName name="_706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29"}</definedName>
    <definedName name="_706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28"}</definedName>
    <definedName name="_706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28"}</definedName>
    <definedName name="_706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27"}</definedName>
    <definedName name="_706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27"}</definedName>
    <definedName name="_706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26"}</definedName>
    <definedName name="_706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26"}</definedName>
    <definedName name="_706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25"}</definedName>
    <definedName name="_706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25"}</definedName>
    <definedName name="_706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24"}</definedName>
    <definedName name="_706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24"}</definedName>
    <definedName name="_706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23"}</definedName>
    <definedName name="_706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23"}</definedName>
    <definedName name="_706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22"}</definedName>
    <definedName name="_706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22"}</definedName>
    <definedName name="_7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739"}</definedName>
    <definedName name="_7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739"}</definedName>
    <definedName name="_707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21"}</definedName>
    <definedName name="_707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21"}</definedName>
    <definedName name="_7071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20"}</definedName>
    <definedName name="_7071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20"}</definedName>
    <definedName name="_707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19"}</definedName>
    <definedName name="_707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19"}</definedName>
    <definedName name="_707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18"}</definedName>
    <definedName name="_707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18"}</definedName>
    <definedName name="_707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17"}</definedName>
    <definedName name="_707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17"}</definedName>
    <definedName name="_707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16"}</definedName>
    <definedName name="_707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16"}</definedName>
    <definedName name="_707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15"}</definedName>
    <definedName name="_707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15"}</definedName>
    <definedName name="_707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14"}</definedName>
    <definedName name="_707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14"}</definedName>
    <definedName name="_707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13"}</definedName>
    <definedName name="_707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13"}</definedName>
    <definedName name="_707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12"}</definedName>
    <definedName name="_707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12"}</definedName>
    <definedName name="_7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738"}</definedName>
    <definedName name="_7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738"}</definedName>
    <definedName name="_708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11"}</definedName>
    <definedName name="_708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11"}</definedName>
    <definedName name="_7081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10"}</definedName>
    <definedName name="_7081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10"}</definedName>
    <definedName name="_7082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9"}</definedName>
    <definedName name="_7082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9"}</definedName>
    <definedName name="_7083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8"}</definedName>
    <definedName name="_7083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8"}</definedName>
    <definedName name="_7084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7"}</definedName>
    <definedName name="_7084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7"}</definedName>
    <definedName name="_7085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6"}</definedName>
    <definedName name="_7085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6"}</definedName>
    <definedName name="_7086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"}</definedName>
    <definedName name="_7086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5"}</definedName>
    <definedName name="_7087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"}</definedName>
    <definedName name="_7087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4"}</definedName>
    <definedName name="_7088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"}</definedName>
    <definedName name="_7088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3"}</definedName>
    <definedName name="_7089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"}</definedName>
    <definedName name="_7089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2"}</definedName>
    <definedName name="_7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737"}</definedName>
    <definedName name="_7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737"}</definedName>
    <definedName name="_7090__FDSAUDITLINK__" localSheetId="2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"}</definedName>
    <definedName name="_7090__FDSAUDITLINK__" hidden="1">{"fdsup://directions/FAT Viewer?action=UPDATE&amp;creator=factset&amp;DYN_ARGS=TRUE&amp;DOC_NAME=FAT:FQL_AUDITING_CLIENT_TEMPLATE.FAT&amp;display_string=Audit&amp;VAR:KEY=ANOXSTGJQN&amp;VAR:QUERY=RkZfRU5UUlBSX1ZBTF9EQUlMWSg0MDkzOCwtNUFZLEFNLCwsJ0RJTCcp&amp;WINDOW=FIRST_POPUP&amp;HEIGHT=45","0&amp;WIDTH=450&amp;START_MAXIMIZED=FALSE&amp;VAR:CALENDAR=FIVEDAY&amp;VAR:SYMBOL=721242&amp;VAR:INDEX=1"}</definedName>
    <definedName name="_709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60"}</definedName>
    <definedName name="_709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60"}</definedName>
    <definedName name="_709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59"}</definedName>
    <definedName name="_709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59"}</definedName>
    <definedName name="_709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58"}</definedName>
    <definedName name="_709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58"}</definedName>
    <definedName name="_709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57"}</definedName>
    <definedName name="_709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57"}</definedName>
    <definedName name="_709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56"}</definedName>
    <definedName name="_709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56"}</definedName>
    <definedName name="_709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55"}</definedName>
    <definedName name="_709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55"}</definedName>
    <definedName name="_709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54"}</definedName>
    <definedName name="_709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54"}</definedName>
    <definedName name="_709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53"}</definedName>
    <definedName name="_709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53"}</definedName>
    <definedName name="_709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52"}</definedName>
    <definedName name="_709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52"}</definedName>
    <definedName name="_71__FDSAUDITLINK__" localSheetId="2" hidden="1">{"fdsup://directions/FAT Viewer?action=UPDATE&amp;creator=factset&amp;DYN_ARGS=TRUE&amp;DOC_NAME=FAT:FQL_AUDITING_CLIENT_TEMPLATE.FAT&amp;display_string=Audit&amp;VAR:KEY=RMREJCTYTS&amp;VAR:QUERY=RkZfTkVUX0lOQyhBTk4sLTFBWSk=&amp;WINDOW=FIRST_POPUP&amp;HEIGHT=450&amp;WIDTH=450&amp;START_MAXIMIZED=","FALSE&amp;VAR:CALENDAR=FIVEDAY&amp;VAR:SYMBOL=738048&amp;VAR:INDEX=0"}</definedName>
    <definedName name="_71__FDSAUDITLINK__" hidden="1">{"fdsup://directions/FAT Viewer?action=UPDATE&amp;creator=factset&amp;DYN_ARGS=TRUE&amp;DOC_NAME=FAT:FQL_AUDITING_CLIENT_TEMPLATE.FAT&amp;display_string=Audit&amp;VAR:KEY=RMREJCTYTS&amp;VAR:QUERY=RkZfTkVUX0lOQyhBTk4sLTFBWSk=&amp;WINDOW=FIRST_POPUP&amp;HEIGHT=450&amp;WIDTH=450&amp;START_MAXIMIZED=","FALSE&amp;VAR:CALENDAR=FIVEDAY&amp;VAR:SYMBOL=738048&amp;VAR:INDEX=0"}</definedName>
    <definedName name="_7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736"}</definedName>
    <definedName name="_7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736"}</definedName>
    <definedName name="_7100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51"}</definedName>
    <definedName name="_7100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51"}</definedName>
    <definedName name="_710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50"}</definedName>
    <definedName name="_710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50"}</definedName>
    <definedName name="_710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49"}</definedName>
    <definedName name="_710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49"}</definedName>
    <definedName name="_710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48"}</definedName>
    <definedName name="_710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48"}</definedName>
    <definedName name="_710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47"}</definedName>
    <definedName name="_710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47"}</definedName>
    <definedName name="_710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46"}</definedName>
    <definedName name="_710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46"}</definedName>
    <definedName name="_710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45"}</definedName>
    <definedName name="_710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45"}</definedName>
    <definedName name="_710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44"}</definedName>
    <definedName name="_710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44"}</definedName>
    <definedName name="_710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43"}</definedName>
    <definedName name="_710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43"}</definedName>
    <definedName name="_710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42"}</definedName>
    <definedName name="_710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42"}</definedName>
    <definedName name="_7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735"}</definedName>
    <definedName name="_7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735"}</definedName>
    <definedName name="_7110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41"}</definedName>
    <definedName name="_7110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41"}</definedName>
    <definedName name="_711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40"}</definedName>
    <definedName name="_711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40"}</definedName>
    <definedName name="_711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39"}</definedName>
    <definedName name="_711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39"}</definedName>
    <definedName name="_711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38"}</definedName>
    <definedName name="_711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38"}</definedName>
    <definedName name="_711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37"}</definedName>
    <definedName name="_711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37"}</definedName>
    <definedName name="_711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36"}</definedName>
    <definedName name="_711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36"}</definedName>
    <definedName name="_711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35"}</definedName>
    <definedName name="_711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35"}</definedName>
    <definedName name="_711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34"}</definedName>
    <definedName name="_711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34"}</definedName>
    <definedName name="_711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33"}</definedName>
    <definedName name="_711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33"}</definedName>
    <definedName name="_711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32"}</definedName>
    <definedName name="_711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32"}</definedName>
    <definedName name="_7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734"}</definedName>
    <definedName name="_7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734"}</definedName>
    <definedName name="_7120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31"}</definedName>
    <definedName name="_7120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31"}</definedName>
    <definedName name="_712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29"}</definedName>
    <definedName name="_712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29"}</definedName>
    <definedName name="_712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28"}</definedName>
    <definedName name="_712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28"}</definedName>
    <definedName name="_712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27"}</definedName>
    <definedName name="_712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27"}</definedName>
    <definedName name="_712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26"}</definedName>
    <definedName name="_712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26"}</definedName>
    <definedName name="_712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25"}</definedName>
    <definedName name="_712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25"}</definedName>
    <definedName name="_712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24"}</definedName>
    <definedName name="_712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24"}</definedName>
    <definedName name="_712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23"}</definedName>
    <definedName name="_712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23"}</definedName>
    <definedName name="_712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22"}</definedName>
    <definedName name="_712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22"}</definedName>
    <definedName name="_712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21"}</definedName>
    <definedName name="_712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21"}</definedName>
    <definedName name="_7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733"}</definedName>
    <definedName name="_7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733"}</definedName>
    <definedName name="_7130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20"}</definedName>
    <definedName name="_7130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20"}</definedName>
    <definedName name="_713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19"}</definedName>
    <definedName name="_713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19"}</definedName>
    <definedName name="_713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18"}</definedName>
    <definedName name="_713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18"}</definedName>
    <definedName name="_713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17"}</definedName>
    <definedName name="_713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17"}</definedName>
    <definedName name="_713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16"}</definedName>
    <definedName name="_713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16"}</definedName>
    <definedName name="_713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15"}</definedName>
    <definedName name="_713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15"}</definedName>
    <definedName name="_713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14"}</definedName>
    <definedName name="_713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14"}</definedName>
    <definedName name="_713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13"}</definedName>
    <definedName name="_713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13"}</definedName>
    <definedName name="_713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12"}</definedName>
    <definedName name="_713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12"}</definedName>
    <definedName name="_713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11"}</definedName>
    <definedName name="_713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11"}</definedName>
    <definedName name="_7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732"}</definedName>
    <definedName name="_7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732"}</definedName>
    <definedName name="_7140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10"}</definedName>
    <definedName name="_7140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10"}</definedName>
    <definedName name="_7141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9"}</definedName>
    <definedName name="_7141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9"}</definedName>
    <definedName name="_7142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8"}</definedName>
    <definedName name="_7142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8"}</definedName>
    <definedName name="_7143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7"}</definedName>
    <definedName name="_7143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7"}</definedName>
    <definedName name="_7144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6"}</definedName>
    <definedName name="_7144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6"}</definedName>
    <definedName name="_7145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"}</definedName>
    <definedName name="_7145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5"}</definedName>
    <definedName name="_7146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"}</definedName>
    <definedName name="_7146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4"}</definedName>
    <definedName name="_7147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"}</definedName>
    <definedName name="_7147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3"}</definedName>
    <definedName name="_7148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"}</definedName>
    <definedName name="_7148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2"}</definedName>
    <definedName name="_7149__FDSAUDITLINK__" localSheetId="2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"}</definedName>
    <definedName name="_7149__FDSAUDITLINK__" hidden="1">{"fdsup://directions/FAT Viewer?action=UPDATE&amp;creator=factset&amp;DYN_ARGS=TRUE&amp;DOC_NAME=FAT:FQL_AUDITING_CLIENT_TEMPLATE.FAT&amp;display_string=Audit&amp;VAR:KEY=KBETYPGPEL&amp;VAR:QUERY=RkZfRU5UUlBSX1ZBTF9EQUlMWSg0MDkzOCwtNUFZLEFNLCwsJ0RJTCcp&amp;WINDOW=FIRST_POPUP&amp;HEIGHT=45","0&amp;WIDTH=450&amp;START_MAXIMIZED=FALSE&amp;VAR:CALENDAR=FIVEDAY&amp;VAR:SYMBOL=471991&amp;VAR:INDEX=1"}</definedName>
    <definedName name="_7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731"}</definedName>
    <definedName name="_7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731"}</definedName>
    <definedName name="_715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60"}</definedName>
    <definedName name="_715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60"}</definedName>
    <definedName name="_715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59"}</definedName>
    <definedName name="_715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59"}</definedName>
    <definedName name="_715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58"}</definedName>
    <definedName name="_715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58"}</definedName>
    <definedName name="_715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57"}</definedName>
    <definedName name="_715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57"}</definedName>
    <definedName name="_715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56"}</definedName>
    <definedName name="_715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56"}</definedName>
    <definedName name="_715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55"}</definedName>
    <definedName name="_715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55"}</definedName>
    <definedName name="_7156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54"}</definedName>
    <definedName name="_7156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54"}</definedName>
    <definedName name="_7157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53"}</definedName>
    <definedName name="_7157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53"}</definedName>
    <definedName name="_715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52"}</definedName>
    <definedName name="_715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52"}</definedName>
    <definedName name="_715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51"}</definedName>
    <definedName name="_715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51"}</definedName>
    <definedName name="_7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730"}</definedName>
    <definedName name="_7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730"}</definedName>
    <definedName name="_716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50"}</definedName>
    <definedName name="_716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50"}</definedName>
    <definedName name="_716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49"}</definedName>
    <definedName name="_716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49"}</definedName>
    <definedName name="_716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48"}</definedName>
    <definedName name="_716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48"}</definedName>
    <definedName name="_716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47"}</definedName>
    <definedName name="_716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47"}</definedName>
    <definedName name="_716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46"}</definedName>
    <definedName name="_716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46"}</definedName>
    <definedName name="_716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45"}</definedName>
    <definedName name="_716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45"}</definedName>
    <definedName name="_7166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44"}</definedName>
    <definedName name="_7166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44"}</definedName>
    <definedName name="_7167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43"}</definedName>
    <definedName name="_7167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43"}</definedName>
    <definedName name="_716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42"}</definedName>
    <definedName name="_716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42"}</definedName>
    <definedName name="_716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41"}</definedName>
    <definedName name="_716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41"}</definedName>
    <definedName name="_7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729"}</definedName>
    <definedName name="_7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729"}</definedName>
    <definedName name="_717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40"}</definedName>
    <definedName name="_717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40"}</definedName>
    <definedName name="_717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39"}</definedName>
    <definedName name="_717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39"}</definedName>
    <definedName name="_717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38"}</definedName>
    <definedName name="_717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38"}</definedName>
    <definedName name="_717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37"}</definedName>
    <definedName name="_717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37"}</definedName>
    <definedName name="_717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36"}</definedName>
    <definedName name="_717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36"}</definedName>
    <definedName name="_717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35"}</definedName>
    <definedName name="_717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35"}</definedName>
    <definedName name="_717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34"}</definedName>
    <definedName name="_717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34"}</definedName>
    <definedName name="_717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33"}</definedName>
    <definedName name="_717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33"}</definedName>
    <definedName name="_717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32"}</definedName>
    <definedName name="_717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32"}</definedName>
    <definedName name="_7179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31"}</definedName>
    <definedName name="_7179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31"}</definedName>
    <definedName name="_7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728"}</definedName>
    <definedName name="_7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728"}</definedName>
    <definedName name="_718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29"}</definedName>
    <definedName name="_718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29"}</definedName>
    <definedName name="_718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28"}</definedName>
    <definedName name="_718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28"}</definedName>
    <definedName name="_718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27"}</definedName>
    <definedName name="_718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27"}</definedName>
    <definedName name="_718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26"}</definedName>
    <definedName name="_718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26"}</definedName>
    <definedName name="_718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25"}</definedName>
    <definedName name="_718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25"}</definedName>
    <definedName name="_718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24"}</definedName>
    <definedName name="_718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24"}</definedName>
    <definedName name="_718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23"}</definedName>
    <definedName name="_718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23"}</definedName>
    <definedName name="_718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22"}</definedName>
    <definedName name="_718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22"}</definedName>
    <definedName name="_718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21"}</definedName>
    <definedName name="_718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21"}</definedName>
    <definedName name="_7189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20"}</definedName>
    <definedName name="_7189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20"}</definedName>
    <definedName name="_7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727"}</definedName>
    <definedName name="_7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727"}</definedName>
    <definedName name="_719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19"}</definedName>
    <definedName name="_719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19"}</definedName>
    <definedName name="_719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18"}</definedName>
    <definedName name="_719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18"}</definedName>
    <definedName name="_719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17"}</definedName>
    <definedName name="_719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17"}</definedName>
    <definedName name="_719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16"}</definedName>
    <definedName name="_719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16"}</definedName>
    <definedName name="_719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15"}</definedName>
    <definedName name="_719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15"}</definedName>
    <definedName name="_719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14"}</definedName>
    <definedName name="_719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14"}</definedName>
    <definedName name="_719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13"}</definedName>
    <definedName name="_719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13"}</definedName>
    <definedName name="_719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12"}</definedName>
    <definedName name="_719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12"}</definedName>
    <definedName name="_719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11"}</definedName>
    <definedName name="_719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11"}</definedName>
    <definedName name="_7199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10"}</definedName>
    <definedName name="_7199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10"}</definedName>
    <definedName name="_72__FDSAUDITLINK__" localSheetId="2" hidden="1">{"fdsup://Directions/FactSet Auditing Viewer?action=AUDIT_VALUE&amp;DB=129&amp;ID1=74457310&amp;VALUEID=01250&amp;SDATE=2010&amp;PERIODTYPE=ANN_STD&amp;SCFT=3&amp;window=popup_no_bar&amp;width=385&amp;height=120&amp;START_MAXIMIZED=FALSE&amp;creator=factset&amp;display_string=Audit"}</definedName>
    <definedName name="_72__FDSAUDITLINK__" hidden="1">{"fdsup://Directions/FactSet Auditing Viewer?action=AUDIT_VALUE&amp;DB=129&amp;ID1=74457310&amp;VALUEID=01250&amp;SDATE=2010&amp;PERIODTYPE=ANN_STD&amp;SCFT=3&amp;window=popup_no_bar&amp;width=385&amp;height=120&amp;START_MAXIMIZED=FALSE&amp;creator=factset&amp;display_string=Audit"}</definedName>
    <definedName name="_7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726"}</definedName>
    <definedName name="_7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726"}</definedName>
    <definedName name="_720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9"}</definedName>
    <definedName name="_720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9"}</definedName>
    <definedName name="_720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8"}</definedName>
    <definedName name="_720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8"}</definedName>
    <definedName name="_720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7"}</definedName>
    <definedName name="_720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7"}</definedName>
    <definedName name="_720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6"}</definedName>
    <definedName name="_720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6"}</definedName>
    <definedName name="_720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"}</definedName>
    <definedName name="_720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"}</definedName>
    <definedName name="_720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"}</definedName>
    <definedName name="_720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"}</definedName>
    <definedName name="_720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"}</definedName>
    <definedName name="_720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3"}</definedName>
    <definedName name="_720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"}</definedName>
    <definedName name="_720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2"}</definedName>
    <definedName name="_720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"}</definedName>
    <definedName name="_720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1"}</definedName>
    <definedName name="_720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60"}</definedName>
    <definedName name="_720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60"}</definedName>
    <definedName name="_7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725"}</definedName>
    <definedName name="_7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725"}</definedName>
    <definedName name="_7210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59"}</definedName>
    <definedName name="_7210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59"}</definedName>
    <definedName name="_721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58"}</definedName>
    <definedName name="_721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58"}</definedName>
    <definedName name="_721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57"}</definedName>
    <definedName name="_721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57"}</definedName>
    <definedName name="_721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56"}</definedName>
    <definedName name="_721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56"}</definedName>
    <definedName name="_721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55"}</definedName>
    <definedName name="_721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55"}</definedName>
    <definedName name="_721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54"}</definedName>
    <definedName name="_721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54"}</definedName>
    <definedName name="_7216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53"}</definedName>
    <definedName name="_7216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53"}</definedName>
    <definedName name="_721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52"}</definedName>
    <definedName name="_721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52"}</definedName>
    <definedName name="_721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51"}</definedName>
    <definedName name="_721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51"}</definedName>
    <definedName name="_721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50"}</definedName>
    <definedName name="_721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50"}</definedName>
    <definedName name="_7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724"}</definedName>
    <definedName name="_7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724"}</definedName>
    <definedName name="_7220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49"}</definedName>
    <definedName name="_7220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49"}</definedName>
    <definedName name="_722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48"}</definedName>
    <definedName name="_722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48"}</definedName>
    <definedName name="_722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47"}</definedName>
    <definedName name="_722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47"}</definedName>
    <definedName name="_722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46"}</definedName>
    <definedName name="_722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46"}</definedName>
    <definedName name="_722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45"}</definedName>
    <definedName name="_722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45"}</definedName>
    <definedName name="_722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44"}</definedName>
    <definedName name="_722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44"}</definedName>
    <definedName name="_7226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43"}</definedName>
    <definedName name="_7226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43"}</definedName>
    <definedName name="_722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42"}</definedName>
    <definedName name="_722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42"}</definedName>
    <definedName name="_722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41"}</definedName>
    <definedName name="_722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41"}</definedName>
    <definedName name="_722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40"}</definedName>
    <definedName name="_722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40"}</definedName>
    <definedName name="_7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723"}</definedName>
    <definedName name="_7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723"}</definedName>
    <definedName name="_723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39"}</definedName>
    <definedName name="_723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39"}</definedName>
    <definedName name="_723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38"}</definedName>
    <definedName name="_723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38"}</definedName>
    <definedName name="_723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37"}</definedName>
    <definedName name="_723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37"}</definedName>
    <definedName name="_723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36"}</definedName>
    <definedName name="_723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36"}</definedName>
    <definedName name="_723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35"}</definedName>
    <definedName name="_723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35"}</definedName>
    <definedName name="_723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34"}</definedName>
    <definedName name="_723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34"}</definedName>
    <definedName name="_723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33"}</definedName>
    <definedName name="_723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33"}</definedName>
    <definedName name="_723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32"}</definedName>
    <definedName name="_723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32"}</definedName>
    <definedName name="_7238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31"}</definedName>
    <definedName name="_7238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31"}</definedName>
    <definedName name="_723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29"}</definedName>
    <definedName name="_723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29"}</definedName>
    <definedName name="_7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722"}</definedName>
    <definedName name="_7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722"}</definedName>
    <definedName name="_724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28"}</definedName>
    <definedName name="_724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28"}</definedName>
    <definedName name="_724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27"}</definedName>
    <definedName name="_724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27"}</definedName>
    <definedName name="_724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26"}</definedName>
    <definedName name="_724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26"}</definedName>
    <definedName name="_724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25"}</definedName>
    <definedName name="_724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25"}</definedName>
    <definedName name="_724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24"}</definedName>
    <definedName name="_724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24"}</definedName>
    <definedName name="_724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23"}</definedName>
    <definedName name="_724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23"}</definedName>
    <definedName name="_724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22"}</definedName>
    <definedName name="_724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22"}</definedName>
    <definedName name="_724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21"}</definedName>
    <definedName name="_724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21"}</definedName>
    <definedName name="_7248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20"}</definedName>
    <definedName name="_7248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20"}</definedName>
    <definedName name="_724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19"}</definedName>
    <definedName name="_724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19"}</definedName>
    <definedName name="_7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721"}</definedName>
    <definedName name="_7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721"}</definedName>
    <definedName name="_725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18"}</definedName>
    <definedName name="_725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18"}</definedName>
    <definedName name="_725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17"}</definedName>
    <definedName name="_725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17"}</definedName>
    <definedName name="_725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16"}</definedName>
    <definedName name="_725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16"}</definedName>
    <definedName name="_725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15"}</definedName>
    <definedName name="_725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15"}</definedName>
    <definedName name="_725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14"}</definedName>
    <definedName name="_725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14"}</definedName>
    <definedName name="_725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13"}</definedName>
    <definedName name="_725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13"}</definedName>
    <definedName name="_725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12"}</definedName>
    <definedName name="_725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12"}</definedName>
    <definedName name="_725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11"}</definedName>
    <definedName name="_725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11"}</definedName>
    <definedName name="_7258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10"}</definedName>
    <definedName name="_7258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10"}</definedName>
    <definedName name="_725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9"}</definedName>
    <definedName name="_725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9"}</definedName>
    <definedName name="_7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720"}</definedName>
    <definedName name="_7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720"}</definedName>
    <definedName name="_726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8"}</definedName>
    <definedName name="_726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8"}</definedName>
    <definedName name="_726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7"}</definedName>
    <definedName name="_726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7"}</definedName>
    <definedName name="_726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6"}</definedName>
    <definedName name="_726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6"}</definedName>
    <definedName name="_726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"}</definedName>
    <definedName name="_726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"}</definedName>
    <definedName name="_726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"}</definedName>
    <definedName name="_726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"}</definedName>
    <definedName name="_726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"}</definedName>
    <definedName name="_726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3"}</definedName>
    <definedName name="_726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"}</definedName>
    <definedName name="_726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2"}</definedName>
    <definedName name="_726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"}</definedName>
    <definedName name="_726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1"}</definedName>
    <definedName name="_726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60"}</definedName>
    <definedName name="_726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60"}</definedName>
    <definedName name="_7269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59"}</definedName>
    <definedName name="_7269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59"}</definedName>
    <definedName name="_7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719"}</definedName>
    <definedName name="_7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719"}</definedName>
    <definedName name="_727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58"}</definedName>
    <definedName name="_727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58"}</definedName>
    <definedName name="_727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57"}</definedName>
    <definedName name="_727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57"}</definedName>
    <definedName name="_727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56"}</definedName>
    <definedName name="_727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56"}</definedName>
    <definedName name="_727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55"}</definedName>
    <definedName name="_727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55"}</definedName>
    <definedName name="_727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54"}</definedName>
    <definedName name="_727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54"}</definedName>
    <definedName name="_727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53"}</definedName>
    <definedName name="_727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53"}</definedName>
    <definedName name="_727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52"}</definedName>
    <definedName name="_727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52"}</definedName>
    <definedName name="_727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51"}</definedName>
    <definedName name="_727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51"}</definedName>
    <definedName name="_7278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50"}</definedName>
    <definedName name="_7278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50"}</definedName>
    <definedName name="_7279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49"}</definedName>
    <definedName name="_7279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49"}</definedName>
    <definedName name="_7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718"}</definedName>
    <definedName name="_7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718"}</definedName>
    <definedName name="_7280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48"}</definedName>
    <definedName name="_7280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48"}</definedName>
    <definedName name="_7281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47"}</definedName>
    <definedName name="_7281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47"}</definedName>
    <definedName name="_7282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46"}</definedName>
    <definedName name="_7282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46"}</definedName>
    <definedName name="_7283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45"}</definedName>
    <definedName name="_7283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45"}</definedName>
    <definedName name="_7284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44"}</definedName>
    <definedName name="_7284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44"}</definedName>
    <definedName name="_7285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43"}</definedName>
    <definedName name="_7285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43"}</definedName>
    <definedName name="_7286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42"}</definedName>
    <definedName name="_7286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42"}</definedName>
    <definedName name="_7287__FDSAUDITLINK__" localSheetId="2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41"}</definedName>
    <definedName name="_7287__FDSAUDITLINK__" hidden="1">{"fdsup://directions/FAT Viewer?action=UPDATE&amp;creator=factset&amp;DYN_ARGS=TRUE&amp;DOC_NAME=FAT:FQL_AUDITING_CLIENT_TEMPLATE.FAT&amp;display_string=Audit&amp;VAR:KEY=ETILGLALIZ&amp;VAR:QUERY=RkZfRU5UUlBSX1ZBTF9EQUlMWSg0MDkzOCwtNUFZLEFNLCwsJ0RJTCcp&amp;WINDOW=FIRST_POPUP&amp;HEIGHT=45","0&amp;WIDTH=450&amp;START_MAXIMIZED=FALSE&amp;VAR:CALENDAR=FIVEDAY&amp;VAR:SYMBOL=60315810&amp;VAR:INDEX=41"}</definedName>
    <definedName name="_728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40"}</definedName>
    <definedName name="_728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40"}</definedName>
    <definedName name="_728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39"}</definedName>
    <definedName name="_728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39"}</definedName>
    <definedName name="_7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717"}</definedName>
    <definedName name="_7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717"}</definedName>
    <definedName name="_729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38"}</definedName>
    <definedName name="_729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38"}</definedName>
    <definedName name="_729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37"}</definedName>
    <definedName name="_729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37"}</definedName>
    <definedName name="_729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36"}</definedName>
    <definedName name="_729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36"}</definedName>
    <definedName name="_729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34"}</definedName>
    <definedName name="_729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34"}</definedName>
    <definedName name="_729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33"}</definedName>
    <definedName name="_729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33"}</definedName>
    <definedName name="_729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32"}</definedName>
    <definedName name="_729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32"}</definedName>
    <definedName name="_7296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31"}</definedName>
    <definedName name="_7296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31"}</definedName>
    <definedName name="_7297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30"}</definedName>
    <definedName name="_7297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30"}</definedName>
    <definedName name="_729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27"}</definedName>
    <definedName name="_729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27"}</definedName>
    <definedName name="_729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26"}</definedName>
    <definedName name="_729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26"}</definedName>
    <definedName name="_73__FDSAUDITLINK__" localSheetId="2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73__FDSAUDITLINK__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7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716"}</definedName>
    <definedName name="_7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716"}</definedName>
    <definedName name="_730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25"}</definedName>
    <definedName name="_730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25"}</definedName>
    <definedName name="_730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24"}</definedName>
    <definedName name="_730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24"}</definedName>
    <definedName name="_730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23"}</definedName>
    <definedName name="_730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23"}</definedName>
    <definedName name="_730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22"}</definedName>
    <definedName name="_730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22"}</definedName>
    <definedName name="_730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21"}</definedName>
    <definedName name="_730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21"}</definedName>
    <definedName name="_730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20"}</definedName>
    <definedName name="_730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20"}</definedName>
    <definedName name="_7306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19"}</definedName>
    <definedName name="_7306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19"}</definedName>
    <definedName name="_7307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18"}</definedName>
    <definedName name="_7307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18"}</definedName>
    <definedName name="_730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17"}</definedName>
    <definedName name="_730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17"}</definedName>
    <definedName name="_730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16"}</definedName>
    <definedName name="_730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16"}</definedName>
    <definedName name="_7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715"}</definedName>
    <definedName name="_7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715"}</definedName>
    <definedName name="_731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15"}</definedName>
    <definedName name="_731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15"}</definedName>
    <definedName name="_731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14"}</definedName>
    <definedName name="_731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14"}</definedName>
    <definedName name="_731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13"}</definedName>
    <definedName name="_731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13"}</definedName>
    <definedName name="_731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12"}</definedName>
    <definedName name="_731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12"}</definedName>
    <definedName name="_731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11"}</definedName>
    <definedName name="_731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11"}</definedName>
    <definedName name="_731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10"}</definedName>
    <definedName name="_731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10"}</definedName>
    <definedName name="_7316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9"}</definedName>
    <definedName name="_7316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9"}</definedName>
    <definedName name="_7317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8"}</definedName>
    <definedName name="_7317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8"}</definedName>
    <definedName name="_731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7"}</definedName>
    <definedName name="_731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7"}</definedName>
    <definedName name="_7319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6"}</definedName>
    <definedName name="_7319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6"}</definedName>
    <definedName name="_7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714"}</definedName>
    <definedName name="_7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714"}</definedName>
    <definedName name="_7320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"}</definedName>
    <definedName name="_7320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5"}</definedName>
    <definedName name="_7321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"}</definedName>
    <definedName name="_7321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4"}</definedName>
    <definedName name="_7322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"}</definedName>
    <definedName name="_7322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"}</definedName>
    <definedName name="_7323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"}</definedName>
    <definedName name="_7323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"}</definedName>
    <definedName name="_7324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"}</definedName>
    <definedName name="_7324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1"}</definedName>
    <definedName name="_732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60"}</definedName>
    <definedName name="_732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60"}</definedName>
    <definedName name="_732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59"}</definedName>
    <definedName name="_732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59"}</definedName>
    <definedName name="_732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58"}</definedName>
    <definedName name="_732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58"}</definedName>
    <definedName name="_7328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57"}</definedName>
    <definedName name="_7328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57"}</definedName>
    <definedName name="_732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56"}</definedName>
    <definedName name="_732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56"}</definedName>
    <definedName name="_7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713"}</definedName>
    <definedName name="_7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713"}</definedName>
    <definedName name="_733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55"}</definedName>
    <definedName name="_733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55"}</definedName>
    <definedName name="_733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54"}</definedName>
    <definedName name="_733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54"}</definedName>
    <definedName name="_733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53"}</definedName>
    <definedName name="_733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53"}</definedName>
    <definedName name="_733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52"}</definedName>
    <definedName name="_733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52"}</definedName>
    <definedName name="_733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51"}</definedName>
    <definedName name="_733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51"}</definedName>
    <definedName name="_7335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50"}</definedName>
    <definedName name="_7335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50"}</definedName>
    <definedName name="_7336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49"}</definedName>
    <definedName name="_7336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49"}</definedName>
    <definedName name="_7337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48"}</definedName>
    <definedName name="_7337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48"}</definedName>
    <definedName name="_7338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47"}</definedName>
    <definedName name="_7338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47"}</definedName>
    <definedName name="_7339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46"}</definedName>
    <definedName name="_7339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46"}</definedName>
    <definedName name="_7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712"}</definedName>
    <definedName name="_7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712"}</definedName>
    <definedName name="_7340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45"}</definedName>
    <definedName name="_7340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45"}</definedName>
    <definedName name="_7341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44"}</definedName>
    <definedName name="_7341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44"}</definedName>
    <definedName name="_7342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43"}</definedName>
    <definedName name="_7342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43"}</definedName>
    <definedName name="_7343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42"}</definedName>
    <definedName name="_7343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42"}</definedName>
    <definedName name="_7344__FDSAUDITLINK__" localSheetId="2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41"}</definedName>
    <definedName name="_7344__FDSAUDITLINK__" hidden="1">{"fdsup://directions/FAT Viewer?action=UPDATE&amp;creator=factset&amp;DYN_ARGS=TRUE&amp;DOC_NAME=FAT:FQL_AUDITING_CLIENT_TEMPLATE.FAT&amp;display_string=Audit&amp;VAR:KEY=KPSZQRKFSX&amp;VAR:QUERY=RkZfRU5UUlBSX1ZBTF9EQUlMWSg0MDkzOCwtNUFZLEFNLCwsJ0RJTCcp&amp;WINDOW=FIRST_POPUP&amp;HEIGHT=45","0&amp;WIDTH=450&amp;START_MAXIMIZED=FALSE&amp;VAR:CALENDAR=FIVEDAY&amp;VAR:SYMBOL=B23VRX&amp;VAR:INDEX=41"}</definedName>
    <definedName name="_734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40"}</definedName>
    <definedName name="_734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40"}</definedName>
    <definedName name="_7346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39"}</definedName>
    <definedName name="_7346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39"}</definedName>
    <definedName name="_734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38"}</definedName>
    <definedName name="_734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38"}</definedName>
    <definedName name="_734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37"}</definedName>
    <definedName name="_734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37"}</definedName>
    <definedName name="_734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36"}</definedName>
    <definedName name="_734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36"}</definedName>
    <definedName name="_7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711"}</definedName>
    <definedName name="_7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711"}</definedName>
    <definedName name="_7350__FDSAUDITLINK__" localSheetId="2" hidden="1">{"fdsup://Directions/FactSet Auditing Viewer?action=AUDIT_VALUE&amp;DB=129&amp;ID1=02341W10&amp;VALUEID=01001&amp;SDATE=2010&amp;PERIODTYPE=ANN_STD&amp;SCFT=3&amp;window=popup_no_bar&amp;width=385&amp;height=120&amp;START_MAXIMIZED=FALSE&amp;creator=factset&amp;display_string=Audit"}</definedName>
    <definedName name="_7350__FDSAUDITLINK__" hidden="1">{"fdsup://Directions/FactSet Auditing Viewer?action=AUDIT_VALUE&amp;DB=129&amp;ID1=02341W10&amp;VALUEID=01001&amp;SDATE=2010&amp;PERIODTYPE=ANN_STD&amp;SCFT=3&amp;window=popup_no_bar&amp;width=385&amp;height=120&amp;START_MAXIMIZED=FALSE&amp;creator=factset&amp;display_string=Audit"}</definedName>
    <definedName name="_735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35"}</definedName>
    <definedName name="_735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35"}</definedName>
    <definedName name="_735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34"}</definedName>
    <definedName name="_735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34"}</definedName>
    <definedName name="_735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33"}</definedName>
    <definedName name="_735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33"}</definedName>
    <definedName name="_735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32"}</definedName>
    <definedName name="_735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32"}</definedName>
    <definedName name="_735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31"}</definedName>
    <definedName name="_735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31"}</definedName>
    <definedName name="_735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29"}</definedName>
    <definedName name="_735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29"}</definedName>
    <definedName name="_735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28"}</definedName>
    <definedName name="_735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28"}</definedName>
    <definedName name="_735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27"}</definedName>
    <definedName name="_735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27"}</definedName>
    <definedName name="_7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710"}</definedName>
    <definedName name="_7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710"}</definedName>
    <definedName name="_7360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26"}</definedName>
    <definedName name="_7360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26"}</definedName>
    <definedName name="_736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25"}</definedName>
    <definedName name="_736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25"}</definedName>
    <definedName name="_736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24"}</definedName>
    <definedName name="_736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24"}</definedName>
    <definedName name="_736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23"}</definedName>
    <definedName name="_736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23"}</definedName>
    <definedName name="_736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22"}</definedName>
    <definedName name="_736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22"}</definedName>
    <definedName name="_736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21"}</definedName>
    <definedName name="_736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21"}</definedName>
    <definedName name="_7366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20"}</definedName>
    <definedName name="_7366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20"}</definedName>
    <definedName name="_736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19"}</definedName>
    <definedName name="_736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19"}</definedName>
    <definedName name="_736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18"}</definedName>
    <definedName name="_736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18"}</definedName>
    <definedName name="_736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17"}</definedName>
    <definedName name="_736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17"}</definedName>
    <definedName name="_7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709"}</definedName>
    <definedName name="_7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709"}</definedName>
    <definedName name="_7370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16"}</definedName>
    <definedName name="_7370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16"}</definedName>
    <definedName name="_737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15"}</definedName>
    <definedName name="_737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15"}</definedName>
    <definedName name="_737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14"}</definedName>
    <definedName name="_737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14"}</definedName>
    <definedName name="_737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13"}</definedName>
    <definedName name="_737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13"}</definedName>
    <definedName name="_737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12"}</definedName>
    <definedName name="_737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12"}</definedName>
    <definedName name="_737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11"}</definedName>
    <definedName name="_737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11"}</definedName>
    <definedName name="_7376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10"}</definedName>
    <definedName name="_7376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10"}</definedName>
    <definedName name="_7377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9"}</definedName>
    <definedName name="_7377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9"}</definedName>
    <definedName name="_7378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8"}</definedName>
    <definedName name="_7378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8"}</definedName>
    <definedName name="_7379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7"}</definedName>
    <definedName name="_7379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7"}</definedName>
    <definedName name="_7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708"}</definedName>
    <definedName name="_7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708"}</definedName>
    <definedName name="_7380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6"}</definedName>
    <definedName name="_7380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6"}</definedName>
    <definedName name="_7381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"}</definedName>
    <definedName name="_7381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5"}</definedName>
    <definedName name="_7382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"}</definedName>
    <definedName name="_7382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4"}</definedName>
    <definedName name="_7383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"}</definedName>
    <definedName name="_7383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3"}</definedName>
    <definedName name="_7384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"}</definedName>
    <definedName name="_7384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2"}</definedName>
    <definedName name="_7385__FDSAUDITLINK__" localSheetId="2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"}</definedName>
    <definedName name="_7385__FDSAUDITLINK__" hidden="1">{"fdsup://directions/FAT Viewer?action=UPDATE&amp;creator=factset&amp;DYN_ARGS=TRUE&amp;DOC_NAME=FAT:FQL_AUDITING_CLIENT_TEMPLATE.FAT&amp;display_string=Audit&amp;VAR:KEY=SLAVQVGTOF&amp;VAR:QUERY=RkZfRU5UUlBSX1ZBTF9EQUlMWSg0MDkzOCwtNUFZLEFNLCwsJ0RJTCcp&amp;WINDOW=FIRST_POPUP&amp;HEIGHT=45","0&amp;WIDTH=450&amp;START_MAXIMIZED=FALSE&amp;VAR:CALENDAR=FIVEDAY&amp;VAR:SYMBOL=B3WK54&amp;VAR:INDEX=1"}</definedName>
    <definedName name="_738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60"}</definedName>
    <definedName name="_738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60"}</definedName>
    <definedName name="_738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59"}</definedName>
    <definedName name="_738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59"}</definedName>
    <definedName name="_738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58"}</definedName>
    <definedName name="_738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58"}</definedName>
    <definedName name="_738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57"}</definedName>
    <definedName name="_738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57"}</definedName>
    <definedName name="_7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707"}</definedName>
    <definedName name="_7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707"}</definedName>
    <definedName name="_739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56"}</definedName>
    <definedName name="_739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56"}</definedName>
    <definedName name="_739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55"}</definedName>
    <definedName name="_739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55"}</definedName>
    <definedName name="_739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54"}</definedName>
    <definedName name="_739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54"}</definedName>
    <definedName name="_739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53"}</definedName>
    <definedName name="_739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53"}</definedName>
    <definedName name="_739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52"}</definedName>
    <definedName name="_739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52"}</definedName>
    <definedName name="_7395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51"}</definedName>
    <definedName name="_7395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51"}</definedName>
    <definedName name="_739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50"}</definedName>
    <definedName name="_739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50"}</definedName>
    <definedName name="_739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49"}</definedName>
    <definedName name="_739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49"}</definedName>
    <definedName name="_739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48"}</definedName>
    <definedName name="_739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48"}</definedName>
    <definedName name="_739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47"}</definedName>
    <definedName name="_739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47"}</definedName>
    <definedName name="_74__FDSAUDITLINK__" localSheetId="2" hidden="1">{"fdsup://directions/FAT Viewer?action=UPDATE&amp;creator=factset&amp;DYN_ARGS=TRUE&amp;DOC_NAME=FAT:FQL_AUDITING_CLIENT_TEMPLATE.FAT&amp;display_string=Audit&amp;VAR:KEY=XOTSRKRODU&amp;VAR:QUERY=RkZfTkVUX0lOQyhBTk4sMCk=&amp;WINDOW=FIRST_POPUP&amp;HEIGHT=450&amp;WIDTH=450&amp;START_MAXIMIZED=FALS","E&amp;VAR:CALENDAR=FIVEDAY&amp;VAR:SYMBOL=738048&amp;VAR:INDEX=0"}</definedName>
    <definedName name="_74__FDSAUDITLINK__" hidden="1">{"fdsup://directions/FAT Viewer?action=UPDATE&amp;creator=factset&amp;DYN_ARGS=TRUE&amp;DOC_NAME=FAT:FQL_AUDITING_CLIENT_TEMPLATE.FAT&amp;display_string=Audit&amp;VAR:KEY=XOTSRKRODU&amp;VAR:QUERY=RkZfTkVUX0lOQyhBTk4sMCk=&amp;WINDOW=FIRST_POPUP&amp;HEIGHT=450&amp;WIDTH=450&amp;START_MAXIMIZED=FALS","E&amp;VAR:CALENDAR=FIVEDAY&amp;VAR:SYMBOL=738048&amp;VAR:INDEX=0"}</definedName>
    <definedName name="_7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706"}</definedName>
    <definedName name="_7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706"}</definedName>
    <definedName name="_740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46"}</definedName>
    <definedName name="_740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46"}</definedName>
    <definedName name="_740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45"}</definedName>
    <definedName name="_740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45"}</definedName>
    <definedName name="_740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44"}</definedName>
    <definedName name="_740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44"}</definedName>
    <definedName name="_740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43"}</definedName>
    <definedName name="_740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43"}</definedName>
    <definedName name="_740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42"}</definedName>
    <definedName name="_740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42"}</definedName>
    <definedName name="_7405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41"}</definedName>
    <definedName name="_7405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41"}</definedName>
    <definedName name="_740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40"}</definedName>
    <definedName name="_740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40"}</definedName>
    <definedName name="_740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39"}</definedName>
    <definedName name="_740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39"}</definedName>
    <definedName name="_740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38"}</definedName>
    <definedName name="_740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38"}</definedName>
    <definedName name="_740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37"}</definedName>
    <definedName name="_740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37"}</definedName>
    <definedName name="_7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705"}</definedName>
    <definedName name="_7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705"}</definedName>
    <definedName name="_741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36"}</definedName>
    <definedName name="_741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36"}</definedName>
    <definedName name="_741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35"}</definedName>
    <definedName name="_741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35"}</definedName>
    <definedName name="_741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34"}</definedName>
    <definedName name="_741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34"}</definedName>
    <definedName name="_741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33"}</definedName>
    <definedName name="_741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33"}</definedName>
    <definedName name="_741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32"}</definedName>
    <definedName name="_741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32"}</definedName>
    <definedName name="_7415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31"}</definedName>
    <definedName name="_7415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31"}</definedName>
    <definedName name="_741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29"}</definedName>
    <definedName name="_741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29"}</definedName>
    <definedName name="_741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28"}</definedName>
    <definedName name="_741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28"}</definedName>
    <definedName name="_741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27"}</definedName>
    <definedName name="_741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27"}</definedName>
    <definedName name="_741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26"}</definedName>
    <definedName name="_741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26"}</definedName>
    <definedName name="_7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704"}</definedName>
    <definedName name="_7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704"}</definedName>
    <definedName name="_742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25"}</definedName>
    <definedName name="_742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25"}</definedName>
    <definedName name="_742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24"}</definedName>
    <definedName name="_742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24"}</definedName>
    <definedName name="_742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23"}</definedName>
    <definedName name="_742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23"}</definedName>
    <definedName name="_742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22"}</definedName>
    <definedName name="_742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22"}</definedName>
    <definedName name="_742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21"}</definedName>
    <definedName name="_742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21"}</definedName>
    <definedName name="_7425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20"}</definedName>
    <definedName name="_7425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20"}</definedName>
    <definedName name="_742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19"}</definedName>
    <definedName name="_742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19"}</definedName>
    <definedName name="_742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18"}</definedName>
    <definedName name="_742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18"}</definedName>
    <definedName name="_742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17"}</definedName>
    <definedName name="_742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17"}</definedName>
    <definedName name="_742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16"}</definedName>
    <definedName name="_742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16"}</definedName>
    <definedName name="_7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703"}</definedName>
    <definedName name="_7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703"}</definedName>
    <definedName name="_743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15"}</definedName>
    <definedName name="_743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15"}</definedName>
    <definedName name="_743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14"}</definedName>
    <definedName name="_743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14"}</definedName>
    <definedName name="_743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13"}</definedName>
    <definedName name="_743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13"}</definedName>
    <definedName name="_743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12"}</definedName>
    <definedName name="_743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12"}</definedName>
    <definedName name="_743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11"}</definedName>
    <definedName name="_743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11"}</definedName>
    <definedName name="_7435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10"}</definedName>
    <definedName name="_7435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10"}</definedName>
    <definedName name="_7436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9"}</definedName>
    <definedName name="_7436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9"}</definedName>
    <definedName name="_743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8"}</definedName>
    <definedName name="_743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8"}</definedName>
    <definedName name="_7438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7"}</definedName>
    <definedName name="_7438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7"}</definedName>
    <definedName name="_7439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6"}</definedName>
    <definedName name="_7439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6"}</definedName>
    <definedName name="_7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702"}</definedName>
    <definedName name="_7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702"}</definedName>
    <definedName name="_7440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"}</definedName>
    <definedName name="_7440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5"}</definedName>
    <definedName name="_7441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"}</definedName>
    <definedName name="_7441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4"}</definedName>
    <definedName name="_7442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"}</definedName>
    <definedName name="_7442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3"}</definedName>
    <definedName name="_7443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"}</definedName>
    <definedName name="_7443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2"}</definedName>
    <definedName name="_7444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"}</definedName>
    <definedName name="_7444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1"}</definedName>
    <definedName name="_7445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0"}</definedName>
    <definedName name="_7445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0"}</definedName>
    <definedName name="_7446__FDSAUDITLINK__" localSheetId="2" hidden="1">{"fdsup://directions/FAT Viewer?action=UPDATE&amp;creator=factset&amp;DYN_ARGS=TRUE&amp;DOC_NAME=FAT:FQL_AUDITING_CLIENT_TEMPLATE.FAT&amp;display_string=Audit&amp;VAR:KEY=LYXGTWRQHU&amp;VAR:QUERY=RkZfTkVUX0lOQyhBTk4sLTFBWSk=&amp;WINDOW=FIRST_POPUP&amp;HEIGHT=450&amp;WIDTH=450&amp;START_MAXIMIZED=","FALSE&amp;VAR:CALENDAR=FIVEDAY&amp;VAR:SYMBOL=439960&amp;VAR:INDEX=0"}</definedName>
    <definedName name="_7446__FDSAUDITLINK__" hidden="1">{"fdsup://directions/FAT Viewer?action=UPDATE&amp;creator=factset&amp;DYN_ARGS=TRUE&amp;DOC_NAME=FAT:FQL_AUDITING_CLIENT_TEMPLATE.FAT&amp;display_string=Audit&amp;VAR:KEY=LYXGTWRQHU&amp;VAR:QUERY=RkZfTkVUX0lOQyhBTk4sLTFBWSk=&amp;WINDOW=FIRST_POPUP&amp;HEIGHT=450&amp;WIDTH=450&amp;START_MAXIMIZED=","FALSE&amp;VAR:CALENDAR=FIVEDAY&amp;VAR:SYMBOL=439960&amp;VAR:INDEX=0"}</definedName>
    <definedName name="_7447__FDSAUDITLINK__" localSheetId="2" hidden="1">{"fdsup://directions/FAT Viewer?action=UPDATE&amp;creator=factset&amp;DYN_ARGS=TRUE&amp;DOC_NAME=FAT:FQL_AUDITING_CLIENT_TEMPLATE.FAT&amp;display_string=Audit&amp;VAR:KEY=JADGZILUPY&amp;VAR:QUERY=RkZfRUJJVERBX09QRVIoQU5OLDAp&amp;WINDOW=FIRST_POPUP&amp;HEIGHT=450&amp;WIDTH=450&amp;START_MAXIMIZED=","FALSE&amp;VAR:CALENDAR=FIVEDAY&amp;VAR:SYMBOL=439960&amp;VAR:INDEX=0"}</definedName>
    <definedName name="_7447__FDSAUDITLINK__" hidden="1">{"fdsup://directions/FAT Viewer?action=UPDATE&amp;creator=factset&amp;DYN_ARGS=TRUE&amp;DOC_NAME=FAT:FQL_AUDITING_CLIENT_TEMPLATE.FAT&amp;display_string=Audit&amp;VAR:KEY=JADGZILUPY&amp;VAR:QUERY=RkZfRUJJVERBX09QRVIoQU5OLDAp&amp;WINDOW=FIRST_POPUP&amp;HEIGHT=450&amp;WIDTH=450&amp;START_MAXIMIZED=","FALSE&amp;VAR:CALENDAR=FIVEDAY&amp;VAR:SYMBOL=439960&amp;VAR:INDEX=0"}</definedName>
    <definedName name="_7448__FDSAUDITLINK__" localSheetId="2" hidden="1">{"fdsup://directions/FAT Viewer?action=UPDATE&amp;creator=factset&amp;DYN_ARGS=TRUE&amp;DOC_NAME=FAT:FQL_AUDITING_CLIENT_TEMPLATE.FAT&amp;display_string=Audit&amp;VAR:KEY=TGLKPIBMBO&amp;VAR:QUERY=RkZfRUJJVERBX09QRVIoQU5OLC0xQVkp&amp;WINDOW=FIRST_POPUP&amp;HEIGHT=450&amp;WIDTH=450&amp;START_MAXIMI","ZED=FALSE&amp;VAR:CALENDAR=FIVEDAY&amp;VAR:SYMBOL=439960&amp;VAR:INDEX=0"}</definedName>
    <definedName name="_7448__FDSAUDITLINK__" hidden="1">{"fdsup://directions/FAT Viewer?action=UPDATE&amp;creator=factset&amp;DYN_ARGS=TRUE&amp;DOC_NAME=FAT:FQL_AUDITING_CLIENT_TEMPLATE.FAT&amp;display_string=Audit&amp;VAR:KEY=TGLKPIBMBO&amp;VAR:QUERY=RkZfRUJJVERBX09QRVIoQU5OLC0xQVkp&amp;WINDOW=FIRST_POPUP&amp;HEIGHT=450&amp;WIDTH=450&amp;START_MAXIMI","ZED=FALSE&amp;VAR:CALENDAR=FIVEDAY&amp;VAR:SYMBOL=439960&amp;VAR:INDEX=0"}</definedName>
    <definedName name="_7449__FDSAUDITLINK__" localSheetId="2" hidden="1">{"fdsup://Directions/FactSet Auditing Viewer?action=AUDIT_VALUE&amp;DB=129&amp;ID1=439960&amp;VALUEID=02001&amp;SDATE=201103&amp;PERIODTYPE=QTR_STD&amp;SCFT=3&amp;window=popup_no_bar&amp;width=385&amp;height=120&amp;START_MAXIMIZED=FALSE&amp;creator=factset&amp;display_string=Audit"}</definedName>
    <definedName name="_7449__FDSAUDITLINK__" hidden="1">{"fdsup://Directions/FactSet Auditing Viewer?action=AUDIT_VALUE&amp;DB=129&amp;ID1=439960&amp;VALUEID=02001&amp;SDATE=201103&amp;PERIODTYPE=QTR_STD&amp;SCFT=3&amp;window=popup_no_bar&amp;width=385&amp;height=120&amp;START_MAXIMIZED=FALSE&amp;creator=factset&amp;display_string=Audit"}</definedName>
    <definedName name="_7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701"}</definedName>
    <definedName name="_7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701"}</definedName>
    <definedName name="_745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0"}</definedName>
    <definedName name="_745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0"}</definedName>
    <definedName name="_7451__FDSAUDITLINK__" localSheetId="2" hidden="1">{"fdsup://directions/FAT Viewer?action=UPDATE&amp;creator=factset&amp;DYN_ARGS=TRUE&amp;DOC_NAME=FAT:FQL_AUDITING_CLIENT_TEMPLATE.FAT&amp;display_string=Audit&amp;VAR:KEY=HEBOTULUBC&amp;VAR:QUERY=RkZfTkVUX0lOQyhBTk4sMCk=&amp;WINDOW=FIRST_POPUP&amp;HEIGHT=450&amp;WIDTH=450&amp;START_MAXIMIZED=FALS","E&amp;VAR:CALENDAR=FIVEDAY&amp;VAR:SYMBOL=B012BV&amp;VAR:INDEX=0"}</definedName>
    <definedName name="_7451__FDSAUDITLINK__" hidden="1">{"fdsup://directions/FAT Viewer?action=UPDATE&amp;creator=factset&amp;DYN_ARGS=TRUE&amp;DOC_NAME=FAT:FQL_AUDITING_CLIENT_TEMPLATE.FAT&amp;display_string=Audit&amp;VAR:KEY=HEBOTULUBC&amp;VAR:QUERY=RkZfTkVUX0lOQyhBTk4sMCk=&amp;WINDOW=FIRST_POPUP&amp;HEIGHT=450&amp;WIDTH=450&amp;START_MAXIMIZED=FALS","E&amp;VAR:CALENDAR=FIVEDAY&amp;VAR:SYMBOL=B012BV&amp;VAR:INDEX=0"}</definedName>
    <definedName name="_7452__FDSAUDITLINK__" localSheetId="2" hidden="1">{"fdsup://directions/FAT Viewer?action=UPDATE&amp;creator=factset&amp;DYN_ARGS=TRUE&amp;DOC_NAME=FAT:FQL_AUDITING_CLIENT_TEMPLATE.FAT&amp;display_string=Audit&amp;VAR:KEY=NGXCREVWPM&amp;VAR:QUERY=RkZfTkVUX0lOQyhBTk4sLTFBWSk=&amp;WINDOW=FIRST_POPUP&amp;HEIGHT=450&amp;WIDTH=450&amp;START_MAXIMIZED=","FALSE&amp;VAR:CALENDAR=FIVEDAY&amp;VAR:SYMBOL=B012BV&amp;VAR:INDEX=0"}</definedName>
    <definedName name="_7452__FDSAUDITLINK__" hidden="1">{"fdsup://directions/FAT Viewer?action=UPDATE&amp;creator=factset&amp;DYN_ARGS=TRUE&amp;DOC_NAME=FAT:FQL_AUDITING_CLIENT_TEMPLATE.FAT&amp;display_string=Audit&amp;VAR:KEY=NGXCREVWPM&amp;VAR:QUERY=RkZfTkVUX0lOQyhBTk4sLTFBWSk=&amp;WINDOW=FIRST_POPUP&amp;HEIGHT=450&amp;WIDTH=450&amp;START_MAXIMIZED=","FALSE&amp;VAR:CALENDAR=FIVEDAY&amp;VAR:SYMBOL=B012BV&amp;VAR:INDEX=0"}</definedName>
    <definedName name="_7453__FDSAUDITLINK__" localSheetId="2" hidden="1">{"fdsup://directions/FAT Viewer?action=UPDATE&amp;creator=factset&amp;DYN_ARGS=TRUE&amp;DOC_NAME=FAT:FQL_AUDITING_CLIENT_TEMPLATE.FAT&amp;display_string=Audit&amp;VAR:KEY=DEBOZIXARA&amp;VAR:QUERY=RkZfRUJJVERBX09QRVIoQU5OLDAp&amp;WINDOW=FIRST_POPUP&amp;HEIGHT=450&amp;WIDTH=450&amp;START_MAXIMIZED=","FALSE&amp;VAR:CALENDAR=FIVEDAY&amp;VAR:SYMBOL=B012BV&amp;VAR:INDEX=0"}</definedName>
    <definedName name="_7453__FDSAUDITLINK__" hidden="1">{"fdsup://directions/FAT Viewer?action=UPDATE&amp;creator=factset&amp;DYN_ARGS=TRUE&amp;DOC_NAME=FAT:FQL_AUDITING_CLIENT_TEMPLATE.FAT&amp;display_string=Audit&amp;VAR:KEY=DEBOZIXARA&amp;VAR:QUERY=RkZfRUJJVERBX09QRVIoQU5OLDAp&amp;WINDOW=FIRST_POPUP&amp;HEIGHT=450&amp;WIDTH=450&amp;START_MAXIMIZED=","FALSE&amp;VAR:CALENDAR=FIVEDAY&amp;VAR:SYMBOL=B012BV&amp;VAR:INDEX=0"}</definedName>
    <definedName name="_7454__FDSAUDITLINK__" localSheetId="2" hidden="1">{"fdsup://directions/FAT Viewer?action=UPDATE&amp;creator=factset&amp;DYN_ARGS=TRUE&amp;DOC_NAME=FAT:FQL_AUDITING_CLIENT_TEMPLATE.FAT&amp;display_string=Audit&amp;VAR:KEY=TYXEDATUPY&amp;VAR:QUERY=RkZfRUJJVERBX09QRVIoQU5OLC0xQVkp&amp;WINDOW=FIRST_POPUP&amp;HEIGHT=450&amp;WIDTH=450&amp;START_MAXIMI","ZED=FALSE&amp;VAR:CALENDAR=FIVEDAY&amp;VAR:SYMBOL=B012BV&amp;VAR:INDEX=0"}</definedName>
    <definedName name="_7454__FDSAUDITLINK__" hidden="1">{"fdsup://directions/FAT Viewer?action=UPDATE&amp;creator=factset&amp;DYN_ARGS=TRUE&amp;DOC_NAME=FAT:FQL_AUDITING_CLIENT_TEMPLATE.FAT&amp;display_string=Audit&amp;VAR:KEY=TYXEDATUPY&amp;VAR:QUERY=RkZfRUJJVERBX09QRVIoQU5OLC0xQVkp&amp;WINDOW=FIRST_POPUP&amp;HEIGHT=450&amp;WIDTH=450&amp;START_MAXIMI","ZED=FALSE&amp;VAR:CALENDAR=FIVEDAY&amp;VAR:SYMBOL=B012BV&amp;VAR:INDEX=0"}</definedName>
    <definedName name="_7455__FDSAUDITLINK__" localSheetId="2" hidden="1">{"fdsup://Directions/FactSet Auditing Viewer?action=AUDIT_VALUE&amp;DB=129&amp;ID1=B012BV&amp;VALUEID=01001&amp;SDATE=2009&amp;PERIODTYPE=ANN_STD&amp;SCFT=3&amp;window=popup_no_bar&amp;width=385&amp;height=120&amp;START_MAXIMIZED=FALSE&amp;creator=factset&amp;display_string=Audit"}</definedName>
    <definedName name="_7455__FDSAUDITLINK__" hidden="1">{"fdsup://Directions/FactSet Auditing Viewer?action=AUDIT_VALUE&amp;DB=129&amp;ID1=B012BV&amp;VALUEID=01001&amp;SDATE=2009&amp;PERIODTYPE=ANN_STD&amp;SCFT=3&amp;window=popup_no_bar&amp;width=385&amp;height=120&amp;START_MAXIMIZED=FALSE&amp;creator=factset&amp;display_string=Audit"}</definedName>
    <definedName name="_7456__FDSAUDITLINK__" localSheetId="2" hidden="1">{"fdsup://Directions/FactSet Auditing Viewer?action=AUDIT_VALUE&amp;DB=129&amp;ID1=B012BV&amp;VALUEID=02256&amp;SDATE=201101&amp;PERIODTYPE=SEMI_STD&amp;SCFT=3&amp;window=popup_no_bar&amp;width=385&amp;height=120&amp;START_MAXIMIZED=FALSE&amp;creator=factset&amp;display_string=Audit"}</definedName>
    <definedName name="_7456__FDSAUDITLINK__" hidden="1">{"fdsup://Directions/FactSet Auditing Viewer?action=AUDIT_VALUE&amp;DB=129&amp;ID1=B012BV&amp;VALUEID=02256&amp;SDATE=201101&amp;PERIODTYPE=SEMI_STD&amp;SCFT=3&amp;window=popup_no_bar&amp;width=385&amp;height=120&amp;START_MAXIMIZED=FALSE&amp;creator=factset&amp;display_string=Audit"}</definedName>
    <definedName name="_745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0"}</definedName>
    <definedName name="_745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0"}</definedName>
    <definedName name="_7458__FDSAUDITLINK__" localSheetId="2" hidden="1">{"fdsup://Directions/FactSet Auditing Viewer?action=AUDIT_VALUE&amp;DB=129&amp;ID1=B012BV&amp;VALUEID=01250&amp;SDATE=2010&amp;PERIODTYPE=ANN_STD&amp;SCFT=3&amp;window=popup_no_bar&amp;width=385&amp;height=120&amp;START_MAXIMIZED=FALSE&amp;creator=factset&amp;display_string=Audit"}</definedName>
    <definedName name="_7458__FDSAUDITLINK__" hidden="1">{"fdsup://Directions/FactSet Auditing Viewer?action=AUDIT_VALUE&amp;DB=129&amp;ID1=B012BV&amp;VALUEID=01250&amp;SDATE=2010&amp;PERIODTYPE=ANN_STD&amp;SCFT=3&amp;window=popup_no_bar&amp;width=385&amp;height=120&amp;START_MAXIMIZED=FALSE&amp;creator=factset&amp;display_string=Audit"}</definedName>
    <definedName name="_7459__FDSAUDITLINK__" localSheetId="2" hidden="1">{"fdsup://Directions/FactSet Auditing Viewer?action=AUDIT_VALUE&amp;DB=129&amp;ID1=B012BV&amp;VALUEID=01250&amp;SDATE=2009&amp;PERIODTYPE=ANN_STD&amp;SCFT=3&amp;window=popup_no_bar&amp;width=385&amp;height=120&amp;START_MAXIMIZED=FALSE&amp;creator=factset&amp;display_string=Audit"}</definedName>
    <definedName name="_7459__FDSAUDITLINK__" hidden="1">{"fdsup://Directions/FactSet Auditing Viewer?action=AUDIT_VALUE&amp;DB=129&amp;ID1=B012BV&amp;VALUEID=01250&amp;SDATE=2009&amp;PERIODTYPE=ANN_STD&amp;SCFT=3&amp;window=popup_no_bar&amp;width=385&amp;height=120&amp;START_MAXIMIZED=FALSE&amp;creator=factset&amp;display_string=Audit"}</definedName>
    <definedName name="_7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700"}</definedName>
    <definedName name="_7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700"}</definedName>
    <definedName name="_7460__FDSAUDITLINK__" localSheetId="2" hidden="1">{"fdsup://directions/FAT Viewer?action=UPDATE&amp;creator=factset&amp;DYN_ARGS=TRUE&amp;DOC_NAME=FAT:FQL_AUDITING_CLIENT_TEMPLATE.FAT&amp;display_string=Audit&amp;VAR:KEY=BMNEJMNOTO&amp;VAR:QUERY=RkZfTkVUX0lOQyhBTk4sMCk=&amp;WINDOW=FIRST_POPUP&amp;HEIGHT=450&amp;WIDTH=450&amp;START_MAXIMIZED=FALS","E&amp;VAR:CALENDAR=FIVEDAY&amp;VAR:SYMBOL=523267&amp;VAR:INDEX=0"}</definedName>
    <definedName name="_7460__FDSAUDITLINK__" hidden="1">{"fdsup://directions/FAT Viewer?action=UPDATE&amp;creator=factset&amp;DYN_ARGS=TRUE&amp;DOC_NAME=FAT:FQL_AUDITING_CLIENT_TEMPLATE.FAT&amp;display_string=Audit&amp;VAR:KEY=BMNEJMNOTO&amp;VAR:QUERY=RkZfTkVUX0lOQyhBTk4sMCk=&amp;WINDOW=FIRST_POPUP&amp;HEIGHT=450&amp;WIDTH=450&amp;START_MAXIMIZED=FALS","E&amp;VAR:CALENDAR=FIVEDAY&amp;VAR:SYMBOL=523267&amp;VAR:INDEX=0"}</definedName>
    <definedName name="_7461__FDSAUDITLINK__" localSheetId="2" hidden="1">{"fdsup://directions/FAT Viewer?action=UPDATE&amp;creator=factset&amp;DYN_ARGS=TRUE&amp;DOC_NAME=FAT:FQL_AUDITING_CLIENT_TEMPLATE.FAT&amp;display_string=Audit&amp;VAR:KEY=TSLOBCLQZM&amp;VAR:QUERY=RkZfTkVUX0lOQyhBTk4sLTFBWSk=&amp;WINDOW=FIRST_POPUP&amp;HEIGHT=450&amp;WIDTH=450&amp;START_MAXIMIZED=","FALSE&amp;VAR:CALENDAR=FIVEDAY&amp;VAR:SYMBOL=523267&amp;VAR:INDEX=0"}</definedName>
    <definedName name="_7461__FDSAUDITLINK__" hidden="1">{"fdsup://directions/FAT Viewer?action=UPDATE&amp;creator=factset&amp;DYN_ARGS=TRUE&amp;DOC_NAME=FAT:FQL_AUDITING_CLIENT_TEMPLATE.FAT&amp;display_string=Audit&amp;VAR:KEY=TSLOBCLQZM&amp;VAR:QUERY=RkZfTkVUX0lOQyhBTk4sLTFBWSk=&amp;WINDOW=FIRST_POPUP&amp;HEIGHT=450&amp;WIDTH=450&amp;START_MAXIMIZED=","FALSE&amp;VAR:CALENDAR=FIVEDAY&amp;VAR:SYMBOL=523267&amp;VAR:INDEX=0"}</definedName>
    <definedName name="_7462__FDSAUDITLINK__" localSheetId="2" hidden="1">{"fdsup://Directions/FactSet Auditing Viewer?action=AUDIT_VALUE&amp;DB=129&amp;ID1=439960&amp;VALUEID=01250&amp;SDATE=2010&amp;PERIODTYPE=ANN_STD&amp;SCFT=3&amp;window=popup_no_bar&amp;width=385&amp;height=120&amp;START_MAXIMIZED=FALSE&amp;creator=factset&amp;display_string=Audit"}</definedName>
    <definedName name="_7462__FDSAUDITLINK__" hidden="1">{"fdsup://Directions/FactSet Auditing Viewer?action=AUDIT_VALUE&amp;DB=129&amp;ID1=439960&amp;VALUEID=01250&amp;SDATE=2010&amp;PERIODTYPE=ANN_STD&amp;SCFT=3&amp;window=popup_no_bar&amp;width=385&amp;height=120&amp;START_MAXIMIZED=FALSE&amp;creator=factset&amp;display_string=Audit"}</definedName>
    <definedName name="_7463__FDSAUDITLINK__" localSheetId="2" hidden="1">{"fdsup://Directions/FactSet Auditing Viewer?action=AUDIT_VALUE&amp;DB=129&amp;ID1=439960&amp;VALUEID=01250&amp;SDATE=2009&amp;PERIODTYPE=ANN_STD&amp;SCFT=3&amp;window=popup_no_bar&amp;width=385&amp;height=120&amp;START_MAXIMIZED=FALSE&amp;creator=factset&amp;display_string=Audit"}</definedName>
    <definedName name="_7463__FDSAUDITLINK__" hidden="1">{"fdsup://Directions/FactSet Auditing Viewer?action=AUDIT_VALUE&amp;DB=129&amp;ID1=439960&amp;VALUEID=01250&amp;SDATE=2009&amp;PERIODTYPE=ANN_STD&amp;SCFT=3&amp;window=popup_no_bar&amp;width=385&amp;height=120&amp;START_MAXIMIZED=FALSE&amp;creator=factset&amp;display_string=Audit"}</definedName>
    <definedName name="_7464__FDSAUDITLINK__" localSheetId="2" hidden="1">{"fdsup://Directions/FactSet Auditing Viewer?action=AUDIT_VALUE&amp;DB=129&amp;ID1=B012BV&amp;VALUEID=01001&amp;SDATE=2010&amp;PERIODTYPE=ANN_STD&amp;SCFT=3&amp;window=popup_no_bar&amp;width=385&amp;height=120&amp;START_MAXIMIZED=FALSE&amp;creator=factset&amp;display_string=Audit"}</definedName>
    <definedName name="_7464__FDSAUDITLINK__" hidden="1">{"fdsup://Directions/FactSet Auditing Viewer?action=AUDIT_VALUE&amp;DB=129&amp;ID1=B012BV&amp;VALUEID=01001&amp;SDATE=2010&amp;PERIODTYPE=ANN_STD&amp;SCFT=3&amp;window=popup_no_bar&amp;width=385&amp;height=120&amp;START_MAXIMIZED=FALSE&amp;creator=factset&amp;display_string=Audit"}</definedName>
    <definedName name="_7465__FDSAUDITLINK__" localSheetId="2" hidden="1">{"fdsup://Directions/FactSet Auditing Viewer?action=AUDIT_VALUE&amp;DB=129&amp;ID1=B012BV&amp;VALUEID=03261&amp;SDATE=201101&amp;PERIODTYPE=SEMI_STD&amp;SCFT=3&amp;window=popup_no_bar&amp;width=385&amp;height=120&amp;START_MAXIMIZED=FALSE&amp;creator=factset&amp;display_string=Audit"}</definedName>
    <definedName name="_7465__FDSAUDITLINK__" hidden="1">{"fdsup://Directions/FactSet Auditing Viewer?action=AUDIT_VALUE&amp;DB=129&amp;ID1=B012BV&amp;VALUEID=03261&amp;SDATE=201101&amp;PERIODTYPE=SEMI_STD&amp;SCFT=3&amp;window=popup_no_bar&amp;width=385&amp;height=120&amp;START_MAXIMIZED=FALSE&amp;creator=factset&amp;display_string=Audit"}</definedName>
    <definedName name="_7466__FDSAUDITLINK__" localSheetId="2" hidden="1">{"fdsup://Directions/FactSet Auditing Viewer?action=AUDIT_VALUE&amp;DB=129&amp;ID1=439960&amp;VALUEID=01001&amp;SDATE=2010&amp;PERIODTYPE=ANN_STD&amp;SCFT=3&amp;window=popup_no_bar&amp;width=385&amp;height=120&amp;START_MAXIMIZED=FALSE&amp;creator=factset&amp;display_string=Audit"}</definedName>
    <definedName name="_7466__FDSAUDITLINK__" hidden="1">{"fdsup://Directions/FactSet Auditing Viewer?action=AUDIT_VALUE&amp;DB=129&amp;ID1=439960&amp;VALUEID=01001&amp;SDATE=2010&amp;PERIODTYPE=ANN_STD&amp;SCFT=3&amp;window=popup_no_bar&amp;width=385&amp;height=120&amp;START_MAXIMIZED=FALSE&amp;creator=factset&amp;display_string=Audit"}</definedName>
    <definedName name="_7467__FDSAUDITLINK__" localSheetId="2" hidden="1">{"fdsup://Directions/FactSet Auditing Viewer?action=AUDIT_VALUE&amp;DB=129&amp;ID1=439960&amp;VALUEID=01001&amp;SDATE=2009&amp;PERIODTYPE=ANN_STD&amp;SCFT=3&amp;window=popup_no_bar&amp;width=385&amp;height=120&amp;START_MAXIMIZED=FALSE&amp;creator=factset&amp;display_string=Audit"}</definedName>
    <definedName name="_7467__FDSAUDITLINK__" hidden="1">{"fdsup://Directions/FactSet Auditing Viewer?action=AUDIT_VALUE&amp;DB=129&amp;ID1=439960&amp;VALUEID=01001&amp;SDATE=2009&amp;PERIODTYPE=ANN_STD&amp;SCFT=3&amp;window=popup_no_bar&amp;width=385&amp;height=120&amp;START_MAXIMIZED=FALSE&amp;creator=factset&amp;display_string=Audit"}</definedName>
    <definedName name="_7468__FDSAUDITLINK__" localSheetId="2" hidden="1">{"fdsup://Directions/FactSet Auditing Viewer?action=AUDIT_VALUE&amp;DB=129&amp;ID1=439960&amp;VALUEID=03261&amp;SDATE=2010&amp;PERIODTYPE=ANN_STD&amp;SCFT=3&amp;window=popup_no_bar&amp;width=385&amp;height=120&amp;START_MAXIMIZED=FALSE&amp;creator=factset&amp;display_string=Audit"}</definedName>
    <definedName name="_7468__FDSAUDITLINK__" hidden="1">{"fdsup://Directions/FactSet Auditing Viewer?action=AUDIT_VALUE&amp;DB=129&amp;ID1=439960&amp;VALUEID=03261&amp;SDATE=2010&amp;PERIODTYPE=ANN_STD&amp;SCFT=3&amp;window=popup_no_bar&amp;width=385&amp;height=120&amp;START_MAXIMIZED=FALSE&amp;creator=factset&amp;display_string=Audit"}</definedName>
    <definedName name="_746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52"}</definedName>
    <definedName name="_746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52"}</definedName>
    <definedName name="_7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699"}</definedName>
    <definedName name="_7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699"}</definedName>
    <definedName name="_7470__FDSAUDITLINK__" localSheetId="2" hidden="1">{"fdsup://directions/FAT Viewer?action=UPDATE&amp;creator=factset&amp;DYN_ARGS=TRUE&amp;DOC_NAME=FAT:FQL_AUDITING_CLIENT_TEMPLATE.FAT&amp;display_string=Audit&amp;VAR:KEY=HGZCNOFQDE&amp;VAR:QUERY=RkZfTkVUX0lOQyhBTk4sLTFBWSk=&amp;WINDOW=FIRST_POPUP&amp;HEIGHT=450&amp;WIDTH=450&amp;START_MAXIMIZED=","FALSE&amp;VAR:CALENDAR=FIVEDAY&amp;VAR:SYMBOL=738048&amp;VAR:INDEX=0"}</definedName>
    <definedName name="_7470__FDSAUDITLINK__" hidden="1">{"fdsup://directions/FAT Viewer?action=UPDATE&amp;creator=factset&amp;DYN_ARGS=TRUE&amp;DOC_NAME=FAT:FQL_AUDITING_CLIENT_TEMPLATE.FAT&amp;display_string=Audit&amp;VAR:KEY=HGZCNOFQDE&amp;VAR:QUERY=RkZfTkVUX0lOQyhBTk4sLTFBWSk=&amp;WINDOW=FIRST_POPUP&amp;HEIGHT=450&amp;WIDTH=450&amp;START_MAXIMIZED=","FALSE&amp;VAR:CALENDAR=FIVEDAY&amp;VAR:SYMBOL=738048&amp;VAR:INDEX=0"}</definedName>
    <definedName name="_7471__FDSAUDITLINK__" localSheetId="2" hidden="1">{"fdsup://directions/FAT Viewer?action=UPDATE&amp;creator=factset&amp;DYN_ARGS=TRUE&amp;DOC_NAME=FAT:FQL_AUDITING_CLIENT_TEMPLATE.FAT&amp;display_string=Audit&amp;VAR:KEY=NKLIPSDIDI&amp;VAR:QUERY=RkZfRUJJVF9PUEVSKEFOTiwwKQ==&amp;WINDOW=FIRST_POPUP&amp;HEIGHT=450&amp;WIDTH=450&amp;START_MAXIMIZED=","FALSE&amp;VAR:CALENDAR=FIVEDAY&amp;VAR:SYMBOL=738048&amp;VAR:INDEX=0"}</definedName>
    <definedName name="_7471__FDSAUDITLINK__" hidden="1">{"fdsup://directions/FAT Viewer?action=UPDATE&amp;creator=factset&amp;DYN_ARGS=TRUE&amp;DOC_NAME=FAT:FQL_AUDITING_CLIENT_TEMPLATE.FAT&amp;display_string=Audit&amp;VAR:KEY=NKLIPSDIDI&amp;VAR:QUERY=RkZfRUJJVF9PUEVSKEFOTiwwKQ==&amp;WINDOW=FIRST_POPUP&amp;HEIGHT=450&amp;WIDTH=450&amp;START_MAXIMIZED=","FALSE&amp;VAR:CALENDAR=FIVEDAY&amp;VAR:SYMBOL=738048&amp;VAR:INDEX=0"}</definedName>
    <definedName name="_7472__FDSAUDITLINK__" localSheetId="2" hidden="1">{"fdsup://directions/FAT Viewer?action=UPDATE&amp;creator=factset&amp;DYN_ARGS=TRUE&amp;DOC_NAME=FAT:FQL_AUDITING_CLIENT_TEMPLATE.FAT&amp;display_string=Audit&amp;VAR:KEY=TCLCVAFGTE&amp;VAR:QUERY=RkZfRUJJVF9PUEVSKEFOTiwtMUFZKQ==&amp;WINDOW=FIRST_POPUP&amp;HEIGHT=450&amp;WIDTH=450&amp;START_MAXIMI","ZED=FALSE&amp;VAR:CALENDAR=FIVEDAY&amp;VAR:SYMBOL=738048&amp;VAR:INDEX=0"}</definedName>
    <definedName name="_7472__FDSAUDITLINK__" hidden="1">{"fdsup://directions/FAT Viewer?action=UPDATE&amp;creator=factset&amp;DYN_ARGS=TRUE&amp;DOC_NAME=FAT:FQL_AUDITING_CLIENT_TEMPLATE.FAT&amp;display_string=Audit&amp;VAR:KEY=TCLCVAFGTE&amp;VAR:QUERY=RkZfRUJJVF9PUEVSKEFOTiwtMUFZKQ==&amp;WINDOW=FIRST_POPUP&amp;HEIGHT=450&amp;WIDTH=450&amp;START_MAXIMI","ZED=FALSE&amp;VAR:CALENDAR=FIVEDAY&amp;VAR:SYMBOL=738048&amp;VAR:INDEX=0"}</definedName>
    <definedName name="_7473__FDSAUDITLINK__" localSheetId="2" hidden="1">{"fdsup://directions/FAT Viewer?action=UPDATE&amp;creator=factset&amp;DYN_ARGS=TRUE&amp;DOC_NAME=FAT:FQL_AUDITING_CLIENT_TEMPLATE.FAT&amp;display_string=Audit&amp;VAR:KEY=HYRUHCRCNI&amp;VAR:QUERY=RkZfRUJJVERBX09QRVIoQU5OLDAp&amp;WINDOW=FIRST_POPUP&amp;HEIGHT=450&amp;WIDTH=450&amp;START_MAXIMIZED=","FALSE&amp;VAR:CALENDAR=FIVEDAY&amp;VAR:SYMBOL=738048&amp;VAR:INDEX=0"}</definedName>
    <definedName name="_7473__FDSAUDITLINK__" hidden="1">{"fdsup://directions/FAT Viewer?action=UPDATE&amp;creator=factset&amp;DYN_ARGS=TRUE&amp;DOC_NAME=FAT:FQL_AUDITING_CLIENT_TEMPLATE.FAT&amp;display_string=Audit&amp;VAR:KEY=HYRUHCRCNI&amp;VAR:QUERY=RkZfRUJJVERBX09QRVIoQU5OLDAp&amp;WINDOW=FIRST_POPUP&amp;HEIGHT=450&amp;WIDTH=450&amp;START_MAXIMIZED=","FALSE&amp;VAR:CALENDAR=FIVEDAY&amp;VAR:SYMBOL=738048&amp;VAR:INDEX=0"}</definedName>
    <definedName name="_7474__FDSAUDITLINK__" localSheetId="2" hidden="1">{"fdsup://directions/FAT Viewer?action=UPDATE&amp;creator=factset&amp;DYN_ARGS=TRUE&amp;DOC_NAME=FAT:FQL_AUDITING_CLIENT_TEMPLATE.FAT&amp;display_string=Audit&amp;VAR:KEY=HOVUNGXQPQ&amp;VAR:QUERY=RkZfRUJJVERBX09QRVIoQU5OLC0xQVkp&amp;WINDOW=FIRST_POPUP&amp;HEIGHT=450&amp;WIDTH=450&amp;START_MAXIMI","ZED=FALSE&amp;VAR:CALENDAR=FIVEDAY&amp;VAR:SYMBOL=738048&amp;VAR:INDEX=0"}</definedName>
    <definedName name="_7474__FDSAUDITLINK__" hidden="1">{"fdsup://directions/FAT Viewer?action=UPDATE&amp;creator=factset&amp;DYN_ARGS=TRUE&amp;DOC_NAME=FAT:FQL_AUDITING_CLIENT_TEMPLATE.FAT&amp;display_string=Audit&amp;VAR:KEY=HOVUNGXQPQ&amp;VAR:QUERY=RkZfRUJJVERBX09QRVIoQU5OLC0xQVkp&amp;WINDOW=FIRST_POPUP&amp;HEIGHT=450&amp;WIDTH=450&amp;START_MAXIMI","ZED=FALSE&amp;VAR:CALENDAR=FIVEDAY&amp;VAR:SYMBOL=738048&amp;VAR:INDEX=0"}</definedName>
    <definedName name="_747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0"}</definedName>
    <definedName name="_747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0"}</definedName>
    <definedName name="_7476__FDSAUDITLINK__" localSheetId="2" hidden="1">{"fdsup://directions/FAT Viewer?action=UPDATE&amp;creator=factset&amp;DYN_ARGS=TRUE&amp;DOC_NAME=FAT:FQL_AUDITING_CLIENT_TEMPLATE.FAT&amp;display_string=Audit&amp;VAR:KEY=VKJWJQBMZY&amp;VAR:QUERY=RkZfRUJJVF9PUEVSKEFOTiwwKQ==&amp;WINDOW=FIRST_POPUP&amp;HEIGHT=450&amp;WIDTH=450&amp;START_MAXIMIZED=","FALSE&amp;VAR:CALENDAR=FIVEDAY&amp;VAR:SYMBOL=418224&amp;VAR:INDEX=0"}</definedName>
    <definedName name="_7476__FDSAUDITLINK__" hidden="1">{"fdsup://directions/FAT Viewer?action=UPDATE&amp;creator=factset&amp;DYN_ARGS=TRUE&amp;DOC_NAME=FAT:FQL_AUDITING_CLIENT_TEMPLATE.FAT&amp;display_string=Audit&amp;VAR:KEY=VKJWJQBMZY&amp;VAR:QUERY=RkZfRUJJVF9PUEVSKEFOTiwwKQ==&amp;WINDOW=FIRST_POPUP&amp;HEIGHT=450&amp;WIDTH=450&amp;START_MAXIMIZED=","FALSE&amp;VAR:CALENDAR=FIVEDAY&amp;VAR:SYMBOL=418224&amp;VAR:INDEX=0"}</definedName>
    <definedName name="_747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0"}</definedName>
    <definedName name="_747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0"}</definedName>
    <definedName name="_7478__FDSAUDITLINK__" localSheetId="2" hidden="1">{"fdsup://directions/FAT Viewer?action=UPDATE&amp;creator=factset&amp;DYN_ARGS=TRUE&amp;DOC_NAME=FAT:FQL_AUDITING_CLIENT_TEMPLATE.FAT&amp;display_string=Audit&amp;VAR:KEY=LSFOZQNYTO&amp;VAR:QUERY=RkZfRUJJVERBX09QRVIoQU5OLDAp&amp;WINDOW=FIRST_POPUP&amp;HEIGHT=450&amp;WIDTH=450&amp;START_MAXIMIZED=","FALSE&amp;VAR:CALENDAR=FIVEDAY&amp;VAR:SYMBOL=449123&amp;VAR:INDEX=0"}</definedName>
    <definedName name="_7478__FDSAUDITLINK__" hidden="1">{"fdsup://directions/FAT Viewer?action=UPDATE&amp;creator=factset&amp;DYN_ARGS=TRUE&amp;DOC_NAME=FAT:FQL_AUDITING_CLIENT_TEMPLATE.FAT&amp;display_string=Audit&amp;VAR:KEY=LSFOZQNYTO&amp;VAR:QUERY=RkZfRUJJVERBX09QRVIoQU5OLDAp&amp;WINDOW=FIRST_POPUP&amp;HEIGHT=450&amp;WIDTH=450&amp;START_MAXIMIZED=","FALSE&amp;VAR:CALENDAR=FIVEDAY&amp;VAR:SYMBOL=449123&amp;VAR:INDEX=0"}</definedName>
    <definedName name="_747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31"}</definedName>
    <definedName name="_747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31"}</definedName>
    <definedName name="_7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698"}</definedName>
    <definedName name="_7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698"}</definedName>
    <definedName name="_7480__FDSAUDITLINK__" localSheetId="2" hidden="1">{"fdsup://directions/FAT Viewer?action=UPDATE&amp;creator=factset&amp;DYN_ARGS=TRUE&amp;DOC_NAME=FAT:FQL_AUDITING_CLIENT_TEMPLATE.FAT&amp;display_string=Audit&amp;VAR:KEY=ZKXYBGRGLO&amp;VAR:QUERY=RkZfRUJJVERBX09QRVIoQU5OLDAp&amp;WINDOW=FIRST_POPUP&amp;HEIGHT=450&amp;WIDTH=450&amp;START_MAXIMIZED=","FALSE&amp;VAR:CALENDAR=FIVEDAY&amp;VAR:SYMBOL=471349&amp;VAR:INDEX=0"}</definedName>
    <definedName name="_7480__FDSAUDITLINK__" hidden="1">{"fdsup://directions/FAT Viewer?action=UPDATE&amp;creator=factset&amp;DYN_ARGS=TRUE&amp;DOC_NAME=FAT:FQL_AUDITING_CLIENT_TEMPLATE.FAT&amp;display_string=Audit&amp;VAR:KEY=ZKXYBGRGLO&amp;VAR:QUERY=RkZfRUJJVERBX09QRVIoQU5OLDAp&amp;WINDOW=FIRST_POPUP&amp;HEIGHT=450&amp;WIDTH=450&amp;START_MAXIMIZED=","FALSE&amp;VAR:CALENDAR=FIVEDAY&amp;VAR:SYMBOL=471349&amp;VAR:INDEX=0"}</definedName>
    <definedName name="_7481__FDSAUDITLINK__" localSheetId="2" hidden="1">{"fdsup://directions/FAT Viewer?action=UPDATE&amp;creator=factset&amp;DYN_ARGS=TRUE&amp;DOC_NAME=FAT:FQL_AUDITING_CLIENT_TEMPLATE.FAT&amp;display_string=Audit&amp;VAR:KEY=XEDIPELYZY&amp;VAR:QUERY=RkZfRUJJVF9PUEVSKEFOTiwwKQ==&amp;WINDOW=FIRST_POPUP&amp;HEIGHT=450&amp;WIDTH=450&amp;START_MAXIMIZED=","FALSE&amp;VAR:CALENDAR=FIVEDAY&amp;VAR:SYMBOL=512067&amp;VAR:INDEX=0"}</definedName>
    <definedName name="_7481__FDSAUDITLINK__" hidden="1">{"fdsup://directions/FAT Viewer?action=UPDATE&amp;creator=factset&amp;DYN_ARGS=TRUE&amp;DOC_NAME=FAT:FQL_AUDITING_CLIENT_TEMPLATE.FAT&amp;display_string=Audit&amp;VAR:KEY=XEDIPELYZY&amp;VAR:QUERY=RkZfRUJJVF9PUEVSKEFOTiwwKQ==&amp;WINDOW=FIRST_POPUP&amp;HEIGHT=450&amp;WIDTH=450&amp;START_MAXIMIZED=","FALSE&amp;VAR:CALENDAR=FIVEDAY&amp;VAR:SYMBOL=512067&amp;VAR:INDEX=0"}</definedName>
    <definedName name="_7482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45"}</definedName>
    <definedName name="_7482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45"}</definedName>
    <definedName name="_7483__FDSAUDITLINK__" localSheetId="2" hidden="1">{"fdsup://directions/FAT Viewer?action=UPDATE&amp;creator=factset&amp;DYN_ARGS=TRUE&amp;DOC_NAME=FAT:FQL_AUDITING_CLIENT_TEMPLATE.FAT&amp;display_string=Audit&amp;VAR:KEY=VEDIXWLORG&amp;VAR:QUERY=RkZfTkVUX0lOQyhBTk4sMCk=&amp;WINDOW=FIRST_POPUP&amp;HEIGHT=450&amp;WIDTH=450&amp;START_MAXIMIZED=FALS","E&amp;VAR:CALENDAR=FIVEDAY&amp;VAR:SYMBOL=512067&amp;VAR:INDEX=0"}</definedName>
    <definedName name="_7483__FDSAUDITLINK__" hidden="1">{"fdsup://directions/FAT Viewer?action=UPDATE&amp;creator=factset&amp;DYN_ARGS=TRUE&amp;DOC_NAME=FAT:FQL_AUDITING_CLIENT_TEMPLATE.FAT&amp;display_string=Audit&amp;VAR:KEY=VEDIXWLORG&amp;VAR:QUERY=RkZfTkVUX0lOQyhBTk4sMCk=&amp;WINDOW=FIRST_POPUP&amp;HEIGHT=450&amp;WIDTH=450&amp;START_MAXIMIZED=FALS","E&amp;VAR:CALENDAR=FIVEDAY&amp;VAR:SYMBOL=512067&amp;VAR:INDEX=0"}</definedName>
    <definedName name="_7484__FDSAUDITLINK__" localSheetId="2" hidden="1">{"fdsup://directions/FAT Viewer?action=UPDATE&amp;creator=factset&amp;DYN_ARGS=TRUE&amp;DOC_NAME=FAT:FQL_AUDITING_CLIENT_TEMPLATE.FAT&amp;display_string=Audit&amp;VAR:KEY=XYJIPEVYNQ&amp;VAR:QUERY=RkZfRUJJVERBX09QRVIoQU5OLDAp&amp;WINDOW=FIRST_POPUP&amp;HEIGHT=450&amp;WIDTH=450&amp;START_MAXIMIZED=","FALSE&amp;VAR:CALENDAR=FIVEDAY&amp;VAR:SYMBOL=711075&amp;VAR:INDEX=0"}</definedName>
    <definedName name="_7484__FDSAUDITLINK__" hidden="1">{"fdsup://directions/FAT Viewer?action=UPDATE&amp;creator=factset&amp;DYN_ARGS=TRUE&amp;DOC_NAME=FAT:FQL_AUDITING_CLIENT_TEMPLATE.FAT&amp;display_string=Audit&amp;VAR:KEY=XYJIPEVYNQ&amp;VAR:QUERY=RkZfRUJJVERBX09QRVIoQU5OLDAp&amp;WINDOW=FIRST_POPUP&amp;HEIGHT=450&amp;WIDTH=450&amp;START_MAXIMIZED=","FALSE&amp;VAR:CALENDAR=FIVEDAY&amp;VAR:SYMBOL=711075&amp;VAR:INDEX=0"}</definedName>
    <definedName name="_7485__FDSAUDITLINK__" localSheetId="2" hidden="1">{"fdsup://Directions/FactSet Auditing Viewer?action=AUDIT_VALUE&amp;DB=129&amp;ID1=450270&amp;VALUEID=01001&amp;SDATE=2011&amp;PERIODTYPE=ANN_STD&amp;SCFT=3&amp;window=popup_no_bar&amp;width=385&amp;height=120&amp;START_MAXIMIZED=FALSE&amp;creator=factset&amp;display_string=Audit"}</definedName>
    <definedName name="_7485__FDSAUDITLINK__" hidden="1">{"fdsup://Directions/FactSet Auditing Viewer?action=AUDIT_VALUE&amp;DB=129&amp;ID1=450270&amp;VALUEID=01001&amp;SDATE=2011&amp;PERIODTYPE=ANN_STD&amp;SCFT=3&amp;window=popup_no_bar&amp;width=385&amp;height=120&amp;START_MAXIMIZED=FALSE&amp;creator=factset&amp;display_string=Audit"}</definedName>
    <definedName name="_7486__FDSAUDITLINK__" localSheetId="2" hidden="1">{"fdsup://directions/FAT Viewer?action=UPDATE&amp;creator=factset&amp;DYN_ARGS=TRUE&amp;DOC_NAME=FAT:FQL_AUDITING_CLIENT_TEMPLATE.FAT&amp;display_string=Audit&amp;VAR:KEY=VUJWNOHGFM&amp;VAR:QUERY=RkZfRUJJVERBX09QRVIoQU5OLDAp&amp;WINDOW=FIRST_POPUP&amp;HEIGHT=450&amp;WIDTH=450&amp;START_MAXIMIZED=","FALSE&amp;VAR:CALENDAR=FIVEDAY&amp;VAR:SYMBOL=721242&amp;VAR:INDEX=0"}</definedName>
    <definedName name="_7486__FDSAUDITLINK__" hidden="1">{"fdsup://directions/FAT Viewer?action=UPDATE&amp;creator=factset&amp;DYN_ARGS=TRUE&amp;DOC_NAME=FAT:FQL_AUDITING_CLIENT_TEMPLATE.FAT&amp;display_string=Audit&amp;VAR:KEY=VUJWNOHGFM&amp;VAR:QUERY=RkZfRUJJVERBX09QRVIoQU5OLDAp&amp;WINDOW=FIRST_POPUP&amp;HEIGHT=450&amp;WIDTH=450&amp;START_MAXIMIZED=","FALSE&amp;VAR:CALENDAR=FIVEDAY&amp;VAR:SYMBOL=721242&amp;VAR:INDEX=0"}</definedName>
    <definedName name="_748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32"}</definedName>
    <definedName name="_748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32"}</definedName>
    <definedName name="_7488__FDSAUDITLINK__" localSheetId="2" hidden="1">{"fdsup://directions/FAT Viewer?action=UPDATE&amp;creator=factset&amp;DYN_ARGS=TRUE&amp;DOC_NAME=FAT:FQL_AUDITING_CLIENT_TEMPLATE.FAT&amp;display_string=Audit&amp;VAR:KEY=BYDQBYRGNY&amp;VAR:QUERY=RkZfTkVUX0lOQyhBTk4sMCk=&amp;WINDOW=FIRST_POPUP&amp;HEIGHT=450&amp;WIDTH=450&amp;START_MAXIMIZED=FALS","E&amp;VAR:CALENDAR=FIVEDAY&amp;VAR:SYMBOL=471991&amp;VAR:INDEX=0"}</definedName>
    <definedName name="_7488__FDSAUDITLINK__" hidden="1">{"fdsup://directions/FAT Viewer?action=UPDATE&amp;creator=factset&amp;DYN_ARGS=TRUE&amp;DOC_NAME=FAT:FQL_AUDITING_CLIENT_TEMPLATE.FAT&amp;display_string=Audit&amp;VAR:KEY=BYDQBYRGNY&amp;VAR:QUERY=RkZfTkVUX0lOQyhBTk4sMCk=&amp;WINDOW=FIRST_POPUP&amp;HEIGHT=450&amp;WIDTH=450&amp;START_MAXIMIZED=FALS","E&amp;VAR:CALENDAR=FIVEDAY&amp;VAR:SYMBOL=471991&amp;VAR:INDEX=0"}</definedName>
    <definedName name="_748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33"}</definedName>
    <definedName name="_748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33"}</definedName>
    <definedName name="_7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697"}</definedName>
    <definedName name="_7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697"}</definedName>
    <definedName name="_7490__FDSAUDITLINK__" localSheetId="2" hidden="1">{"fdsup://directions/FAT Viewer?action=UPDATE&amp;creator=factset&amp;DYN_ARGS=TRUE&amp;DOC_NAME=FAT:FQL_AUDITING_CLIENT_TEMPLATE.FAT&amp;display_string=Audit&amp;VAR:KEY=PGHWHAPUTS&amp;VAR:QUERY=RkZfTkVUX0lOQyhBTk4sMCk=&amp;WINDOW=FIRST_POPUP&amp;HEIGHT=450&amp;WIDTH=450&amp;START_MAXIMIZED=FALS","E&amp;VAR:CALENDAR=FIVEDAY&amp;VAR:SYMBOL=60315810&amp;VAR:INDEX=0"}</definedName>
    <definedName name="_7490__FDSAUDITLINK__" hidden="1">{"fdsup://directions/FAT Viewer?action=UPDATE&amp;creator=factset&amp;DYN_ARGS=TRUE&amp;DOC_NAME=FAT:FQL_AUDITING_CLIENT_TEMPLATE.FAT&amp;display_string=Audit&amp;VAR:KEY=PGHWHAPUTS&amp;VAR:QUERY=RkZfTkVUX0lOQyhBTk4sMCk=&amp;WINDOW=FIRST_POPUP&amp;HEIGHT=450&amp;WIDTH=450&amp;START_MAXIMIZED=FALS","E&amp;VAR:CALENDAR=FIVEDAY&amp;VAR:SYMBOL=60315810&amp;VAR:INDEX=0"}</definedName>
    <definedName name="_7491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34"}</definedName>
    <definedName name="_7491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34"}</definedName>
    <definedName name="_749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0"}</definedName>
    <definedName name="_749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0"}</definedName>
    <definedName name="_749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35"}</definedName>
    <definedName name="_749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35"}</definedName>
    <definedName name="_749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0"}</definedName>
    <definedName name="_749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0"}</definedName>
    <definedName name="_7495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29"}</definedName>
    <definedName name="_7495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29"}</definedName>
    <definedName name="_749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0"}</definedName>
    <definedName name="_749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0"}</definedName>
    <definedName name="_7497__FDSAUDITLINK__" localSheetId="2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0"}</definedName>
    <definedName name="_7497__FDSAUDITLINK__" hidden="1">{"fdsup://directions/FAT Viewer?action=UPDATE&amp;creator=factset&amp;DYN_ARGS=TRUE&amp;DOC_NAME=FAT:FQL_AUDITING_CLIENT_TEMPLATE.FAT&amp;display_string=Audit&amp;VAR:KEY=IJAJIXINKL&amp;VAR:QUERY=RkZfRU5UUlBSX1ZBTF9EQUlMWSg0MDkzOCwtNUFZLEFNLCwsJ0RJTCcp&amp;WINDOW=FIRST_POPUP&amp;HEIGHT=45","0&amp;WIDTH=450&amp;START_MAXIMIZED=FALSE&amp;VAR:CALENDAR=FIVEDAY&amp;VAR:SYMBOL=B011GL&amp;VAR:INDEX=0"}</definedName>
    <definedName name="_7498__FDSAUDITLINK__" localSheetId="2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35"}</definedName>
    <definedName name="_7498__FDSAUDITLINK__" hidden="1">{"fdsup://directions/FAT Viewer?action=UPDATE&amp;creator=factset&amp;DYN_ARGS=TRUE&amp;DOC_NAME=FAT:FQL_AUDITING_CLIENT_TEMPLATE.FAT&amp;display_string=Audit&amp;VAR:KEY=WRSLOVYVID&amp;VAR:QUERY=RkZfRU5UUlBSX1ZBTF9EQUlMWSg0MDkzOCwtNUFZLEFNLCwsJ0RJTCcp&amp;WINDOW=FIRST_POPUP&amp;HEIGHT=45","0&amp;WIDTH=450&amp;START_MAXIMIZED=FALSE&amp;VAR:CALENDAR=FIVEDAY&amp;VAR:SYMBOL=02341W10&amp;VAR:INDEX=35"}</definedName>
    <definedName name="_7499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48"}</definedName>
    <definedName name="_7499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48"}</definedName>
    <definedName name="_75__FDSAUDITLINK__" localSheetId="2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75__FDSAUDITLINK__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7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696"}</definedName>
    <definedName name="_7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696"}</definedName>
    <definedName name="_7500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51"}</definedName>
    <definedName name="_7500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51"}</definedName>
    <definedName name="_7501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50"}</definedName>
    <definedName name="_7501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50"}</definedName>
    <definedName name="_7502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49"}</definedName>
    <definedName name="_7502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49"}</definedName>
    <definedName name="_750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36"}</definedName>
    <definedName name="_750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36"}</definedName>
    <definedName name="_7504__FDSAUDITLINK__" localSheetId="2" hidden="1">{"fdsup://directions/FAT Viewer?action=UPDATE&amp;creator=factset&amp;DYN_ARGS=TRUE&amp;DOC_NAME=FAT:FQL_AUDITING_CLIENT_TEMPLATE.FAT&amp;display_string=Audit&amp;VAR:KEY=BINOJIHCLM&amp;VAR:QUERY=RkZfRUJJVF9PUEVSKEFOTiwtMUFZKQ==&amp;WINDOW=FIRST_POPUP&amp;HEIGHT=450&amp;WIDTH=450&amp;START_MAXIMI","ZED=FALSE&amp;VAR:CALENDAR=FIVEDAY&amp;VAR:SYMBOL=721242&amp;VAR:INDEX=0"}</definedName>
    <definedName name="_7504__FDSAUDITLINK__" hidden="1">{"fdsup://directions/FAT Viewer?action=UPDATE&amp;creator=factset&amp;DYN_ARGS=TRUE&amp;DOC_NAME=FAT:FQL_AUDITING_CLIENT_TEMPLATE.FAT&amp;display_string=Audit&amp;VAR:KEY=BINOJIHCLM&amp;VAR:QUERY=RkZfRUJJVF9PUEVSKEFOTiwtMUFZKQ==&amp;WINDOW=FIRST_POPUP&amp;HEIGHT=450&amp;WIDTH=450&amp;START_MAXIMI","ZED=FALSE&amp;VAR:CALENDAR=FIVEDAY&amp;VAR:SYMBOL=721242&amp;VAR:INDEX=0"}</definedName>
    <definedName name="_7505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54"}</definedName>
    <definedName name="_7505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54"}</definedName>
    <definedName name="_7506__FDSAUDITLINK__" localSheetId="2" hidden="1">{"fdsup://Directions/FactSet Auditing Viewer?action=AUDIT_VALUE&amp;DB=129&amp;ID1=569937&amp;VALUEID=02256&amp;SDATE=201104&amp;PERIODTYPE=QTR_STD&amp;SCFT=3&amp;window=popup_no_bar&amp;width=385&amp;height=120&amp;START_MAXIMIZED=FALSE&amp;creator=factset&amp;display_string=Audit"}</definedName>
    <definedName name="_7506__FDSAUDITLINK__" hidden="1">{"fdsup://Directions/FactSet Auditing Viewer?action=AUDIT_VALUE&amp;DB=129&amp;ID1=569937&amp;VALUEID=02256&amp;SDATE=201104&amp;PERIODTYPE=QTR_STD&amp;SCFT=3&amp;window=popup_no_bar&amp;width=385&amp;height=120&amp;START_MAXIMIZED=FALSE&amp;creator=factset&amp;display_string=Audit"}</definedName>
    <definedName name="_750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55"}</definedName>
    <definedName name="_750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55"}</definedName>
    <definedName name="_7508__FDSAUDITLINK__" localSheetId="2" hidden="1">{"fdsup://directions/FAT Viewer?action=UPDATE&amp;creator=factset&amp;DYN_ARGS=TRUE&amp;DOC_NAME=FAT:FQL_AUDITING_CLIENT_TEMPLATE.FAT&amp;display_string=Audit&amp;VAR:KEY=DQZYHEJWZI&amp;VAR:QUERY=RkZfTkVUX0lOQyhBTk4sMCk=&amp;WINDOW=FIRST_POPUP&amp;HEIGHT=450&amp;WIDTH=450&amp;START_MAXIMIZED=FALS","E&amp;VAR:CALENDAR=FIVEDAY&amp;VAR:SYMBOL=471349&amp;VAR:INDEX=0"}</definedName>
    <definedName name="_7508__FDSAUDITLINK__" hidden="1">{"fdsup://directions/FAT Viewer?action=UPDATE&amp;creator=factset&amp;DYN_ARGS=TRUE&amp;DOC_NAME=FAT:FQL_AUDITING_CLIENT_TEMPLATE.FAT&amp;display_string=Audit&amp;VAR:KEY=DQZYHEJWZI&amp;VAR:QUERY=RkZfTkVUX0lOQyhBTk4sMCk=&amp;WINDOW=FIRST_POPUP&amp;HEIGHT=450&amp;WIDTH=450&amp;START_MAXIMIZED=FALS","E&amp;VAR:CALENDAR=FIVEDAY&amp;VAR:SYMBOL=471349&amp;VAR:INDEX=0"}</definedName>
    <definedName name="_7509__FDSAUDITLINK__" localSheetId="2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0"}</definedName>
    <definedName name="_7509__FDSAUDITLINK__" hidden="1">{"fdsup://directions/FAT Viewer?action=UPDATE&amp;creator=factset&amp;DYN_ARGS=TRUE&amp;DOC_NAME=FAT:FQL_AUDITING_CLIENT_TEMPLATE.FAT&amp;display_string=Audit&amp;VAR:KEY=AROZSFOFID&amp;VAR:QUERY=RkZfRU5UUlBSX1ZBTF9EQUlMWSg0MDkzOCwtNUFZLEFNLCwsJ0RJTCcp&amp;WINDOW=FIRST_POPUP&amp;HEIGHT=45","0&amp;WIDTH=450&amp;START_MAXIMIZED=FALSE&amp;VAR:CALENDAR=FIVEDAY&amp;VAR:SYMBOL=418224&amp;VAR:INDEX=0"}</definedName>
    <definedName name="_7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695"}</definedName>
    <definedName name="_7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695"}</definedName>
    <definedName name="_7510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56"}</definedName>
    <definedName name="_7510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56"}</definedName>
    <definedName name="_7511__FDSAUDITLINK__" localSheetId="2" hidden="1">{"fdsup://directions/FAT Viewer?action=UPDATE&amp;creator=factset&amp;DYN_ARGS=TRUE&amp;DOC_NAME=FAT:FQL_AUDITING_CLIENT_TEMPLATE.FAT&amp;display_string=Audit&amp;VAR:KEY=JCZEPYDIJK&amp;VAR:QUERY=RkZfRUJJVERBX09QRVIoQU5OLC0xQVkp&amp;WINDOW=FIRST_POPUP&amp;HEIGHT=450&amp;WIDTH=450&amp;START_MAXIMI","ZED=FALSE&amp;VAR:CALENDAR=FIVEDAY&amp;VAR:SYMBOL=240645&amp;VAR:INDEX=0"}</definedName>
    <definedName name="_7511__FDSAUDITLINK__" hidden="1">{"fdsup://directions/FAT Viewer?action=UPDATE&amp;creator=factset&amp;DYN_ARGS=TRUE&amp;DOC_NAME=FAT:FQL_AUDITING_CLIENT_TEMPLATE.FAT&amp;display_string=Audit&amp;VAR:KEY=JCZEPYDIJK&amp;VAR:QUERY=RkZfRUJJVERBX09QRVIoQU5OLC0xQVkp&amp;WINDOW=FIRST_POPUP&amp;HEIGHT=450&amp;WIDTH=450&amp;START_MAXIMI","ZED=FALSE&amp;VAR:CALENDAR=FIVEDAY&amp;VAR:SYMBOL=240645&amp;VAR:INDEX=0"}</definedName>
    <definedName name="_7512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57"}</definedName>
    <definedName name="_7512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57"}</definedName>
    <definedName name="_7513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58"}</definedName>
    <definedName name="_7513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58"}</definedName>
    <definedName name="_7514__FDSAUDITLINK__" localSheetId="2" hidden="1">{"fdsup://directions/FAT Viewer?action=UPDATE&amp;creator=factset&amp;DYN_ARGS=TRUE&amp;DOC_NAME=FAT:FQL_AUDITING_CLIENT_TEMPLATE.FAT&amp;display_string=Audit&amp;VAR:KEY=HSXEZQRIFY&amp;VAR:QUERY=RkZfRUJJVF9PUEVSKEFOTiwwKQ==&amp;WINDOW=FIRST_POPUP&amp;HEIGHT=450&amp;WIDTH=450&amp;START_MAXIMIZED=","FALSE&amp;VAR:CALENDAR=FIVEDAY&amp;VAR:SYMBOL=711075&amp;VAR:INDEX=0"}</definedName>
    <definedName name="_7514__FDSAUDITLINK__" hidden="1">{"fdsup://directions/FAT Viewer?action=UPDATE&amp;creator=factset&amp;DYN_ARGS=TRUE&amp;DOC_NAME=FAT:FQL_AUDITING_CLIENT_TEMPLATE.FAT&amp;display_string=Audit&amp;VAR:KEY=HSXEZQRIFY&amp;VAR:QUERY=RkZfRUJJVF9PUEVSKEFOTiwwKQ==&amp;WINDOW=FIRST_POPUP&amp;HEIGHT=450&amp;WIDTH=450&amp;START_MAXIMIZED=","FALSE&amp;VAR:CALENDAR=FIVEDAY&amp;VAR:SYMBOL=711075&amp;VAR:INDEX=0"}</definedName>
    <definedName name="_7515__FDSAUDITLINK__" localSheetId="2" hidden="1">{"fdsup://directions/FAT Viewer?action=UPDATE&amp;creator=factset&amp;DYN_ARGS=TRUE&amp;DOC_NAME=FAT:FQL_AUDITING_CLIENT_TEMPLATE.FAT&amp;display_string=Audit&amp;VAR:KEY=FCHOVANILS&amp;VAR:QUERY=RkZfRUJJVF9PUEVSKEFOTiwwKQ==&amp;WINDOW=FIRST_POPUP&amp;HEIGHT=450&amp;WIDTH=450&amp;START_MAXIMIZED=","FALSE&amp;VAR:CALENDAR=FIVEDAY&amp;VAR:SYMBOL=721242&amp;VAR:INDEX=0"}</definedName>
    <definedName name="_7515__FDSAUDITLINK__" hidden="1">{"fdsup://directions/FAT Viewer?action=UPDATE&amp;creator=factset&amp;DYN_ARGS=TRUE&amp;DOC_NAME=FAT:FQL_AUDITING_CLIENT_TEMPLATE.FAT&amp;display_string=Audit&amp;VAR:KEY=FCHOVANILS&amp;VAR:QUERY=RkZfRUJJVF9PUEVSKEFOTiwwKQ==&amp;WINDOW=FIRST_POPUP&amp;HEIGHT=450&amp;WIDTH=450&amp;START_MAXIMIZED=","FALSE&amp;VAR:CALENDAR=FIVEDAY&amp;VAR:SYMBOL=721242&amp;VAR:INDEX=0"}</definedName>
    <definedName name="_7516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59"}</definedName>
    <definedName name="_7516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59"}</definedName>
    <definedName name="_7517__FDSAUDITLINK__" localSheetId="2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60"}</definedName>
    <definedName name="_7517__FDSAUDITLINK__" hidden="1">{"fdsup://directions/FAT Viewer?action=UPDATE&amp;creator=factset&amp;DYN_ARGS=TRUE&amp;DOC_NAME=FAT:FQL_AUDITING_CLIENT_TEMPLATE.FAT&amp;display_string=Audit&amp;VAR:KEY=SHYNYTYTGL&amp;VAR:QUERY=RkZfRU5UUlBSX1ZBTF9EQUlMWSg0MDkzOCwtNUFZLEFNLCwsJ0RJTCcp&amp;WINDOW=FIRST_POPUP&amp;HEIGHT=45","0&amp;WIDTH=450&amp;START_MAXIMIZED=FALSE&amp;VAR:CALENDAR=FIVEDAY&amp;VAR:INDEX=60"}</definedName>
    <definedName name="_7518__FDSAUDITLINK__" localSheetId="2" hidden="1">{"fdsup://directions/FAT Viewer?action=UPDATE&amp;creator=factset&amp;DYN_ARGS=TRUE&amp;DOC_NAME=FAT:FQL_AUDITING_CLIENT_TEMPLATE.FAT&amp;display_string=Audit&amp;VAR:KEY=CLCRSDAPSX&amp;VAR:QUERY=RkZfTkVUX0lOQyhBTk4sLTFBWSk=&amp;WINDOW=FIRST_POPUP&amp;HEIGHT=450&amp;WIDTH=450&amp;START_MAXIMIZED=","FALSE&amp;VAR:CALENDAR=FIVEDAY&amp;VAR:SYMBOL=B3WK54&amp;VAR:INDEX=0"}</definedName>
    <definedName name="_7518__FDSAUDITLINK__" hidden="1">{"fdsup://directions/FAT Viewer?action=UPDATE&amp;creator=factset&amp;DYN_ARGS=TRUE&amp;DOC_NAME=FAT:FQL_AUDITING_CLIENT_TEMPLATE.FAT&amp;display_string=Audit&amp;VAR:KEY=CLCRSDAPSX&amp;VAR:QUERY=RkZfTkVUX0lOQyhBTk4sLTFBWSk=&amp;WINDOW=FIRST_POPUP&amp;HEIGHT=450&amp;WIDTH=450&amp;START_MAXIMIZED=","FALSE&amp;VAR:CALENDAR=FIVEDAY&amp;VAR:SYMBOL=B3WK54&amp;VAR:INDEX=0"}</definedName>
    <definedName name="_7519__FDSAUDITLINK__" localSheetId="2" hidden="1">{"fdsup://Directions/FactSet Auditing Viewer?action=AUDIT_VALUE&amp;DB=129&amp;ID1=02341W10&amp;VALUEID=01001&amp;SDATE=2010&amp;PERIODTYPE=ANN_STD&amp;SCFT=3&amp;window=popup_no_bar&amp;width=385&amp;height=120&amp;START_MAXIMIZED=FALSE&amp;creator=factset&amp;display_string=Audit"}</definedName>
    <definedName name="_7519__FDSAUDITLINK__" hidden="1">{"fdsup://Directions/FactSet Auditing Viewer?action=AUDIT_VALUE&amp;DB=129&amp;ID1=02341W10&amp;VALUEID=01001&amp;SDATE=2010&amp;PERIODTYPE=ANN_STD&amp;SCFT=3&amp;window=popup_no_bar&amp;width=385&amp;height=120&amp;START_MAXIMIZED=FALSE&amp;creator=factset&amp;display_string=Audit"}</definedName>
    <definedName name="_7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694"}</definedName>
    <definedName name="_7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694"}</definedName>
    <definedName name="_7520__FDSAUDITLINK__" localSheetId="2" hidden="1">{"fdsup://directions/FAT Viewer?action=UPDATE&amp;creator=factset&amp;DYN_ARGS=TRUE&amp;DOC_NAME=FAT:FQL_AUDITING_CLIENT_TEMPLATE.FAT&amp;display_string=Audit&amp;VAR:KEY=ERKHIRINOF&amp;VAR:QUERY=RkZfRUJJVERBX09QRVIoQU5OLC0xQVkp&amp;WINDOW=FIRST_POPUP&amp;HEIGHT=450&amp;WIDTH=450&amp;START_MAXIMI","ZED=FALSE&amp;VAR:CALENDAR=FIVEDAY&amp;VAR:SYMBOL=02341W10&amp;VAR:INDEX=0"}</definedName>
    <definedName name="_7520__FDSAUDITLINK__" hidden="1">{"fdsup://directions/FAT Viewer?action=UPDATE&amp;creator=factset&amp;DYN_ARGS=TRUE&amp;DOC_NAME=FAT:FQL_AUDITING_CLIENT_TEMPLATE.FAT&amp;display_string=Audit&amp;VAR:KEY=ERKHIRINOF&amp;VAR:QUERY=RkZfRUJJVERBX09QRVIoQU5OLC0xQVkp&amp;WINDOW=FIRST_POPUP&amp;HEIGHT=450&amp;WIDTH=450&amp;START_MAXIMI","ZED=FALSE&amp;VAR:CALENDAR=FIVEDAY&amp;VAR:SYMBOL=02341W10&amp;VAR:INDEX=0"}</definedName>
    <definedName name="_7521__FDSAUDITLINK__" localSheetId="2" hidden="1">{"fdsup://directions/FAT Viewer?action=UPDATE&amp;creator=factset&amp;DYN_ARGS=TRUE&amp;DOC_NAME=FAT:FQL_AUDITING_CLIENT_TEMPLATE.FAT&amp;display_string=Audit&amp;VAR:KEY=MRAJIJEPQJ&amp;VAR:QUERY=RkZfRUJJVF9PUEVSKEFOTiwtMUFZKQ==&amp;WINDOW=FIRST_POPUP&amp;HEIGHT=450&amp;WIDTH=450&amp;START_MAXIMI","ZED=FALSE&amp;VAR:CALENDAR=FIVEDAY&amp;VAR:SYMBOL=02341W10&amp;VAR:INDEX=0"}</definedName>
    <definedName name="_7521__FDSAUDITLINK__" hidden="1">{"fdsup://directions/FAT Viewer?action=UPDATE&amp;creator=factset&amp;DYN_ARGS=TRUE&amp;DOC_NAME=FAT:FQL_AUDITING_CLIENT_TEMPLATE.FAT&amp;display_string=Audit&amp;VAR:KEY=MRAJIJEPQJ&amp;VAR:QUERY=RkZfRUJJVF9PUEVSKEFOTiwtMUFZKQ==&amp;WINDOW=FIRST_POPUP&amp;HEIGHT=450&amp;WIDTH=450&amp;START_MAXIMI","ZED=FALSE&amp;VAR:CALENDAR=FIVEDAY&amp;VAR:SYMBOL=02341W10&amp;VAR:INDEX=0"}</definedName>
    <definedName name="_7522__FDSAUDITLINK__" localSheetId="2" hidden="1">{"fdsup://directions/FAT Viewer?action=UPDATE&amp;creator=factset&amp;DYN_ARGS=TRUE&amp;DOC_NAME=FAT:FQL_AUDITING_CLIENT_TEMPLATE.FAT&amp;display_string=Audit&amp;VAR:KEY=SDONGVKZOV&amp;VAR:QUERY=RkZfTkVUX0lOQyhBTk4sLTFBWSk=&amp;WINDOW=FIRST_POPUP&amp;HEIGHT=450&amp;WIDTH=450&amp;START_MAXIMIZED=","FALSE&amp;VAR:CALENDAR=FIVEDAY&amp;VAR:SYMBOL=02341W10&amp;VAR:INDEX=0"}</definedName>
    <definedName name="_7522__FDSAUDITLINK__" hidden="1">{"fdsup://directions/FAT Viewer?action=UPDATE&amp;creator=factset&amp;DYN_ARGS=TRUE&amp;DOC_NAME=FAT:FQL_AUDITING_CLIENT_TEMPLATE.FAT&amp;display_string=Audit&amp;VAR:KEY=SDONGVKZOV&amp;VAR:QUERY=RkZfTkVUX0lOQyhBTk4sLTFBWSk=&amp;WINDOW=FIRST_POPUP&amp;HEIGHT=450&amp;WIDTH=450&amp;START_MAXIMIZED=","FALSE&amp;VAR:CALENDAR=FIVEDAY&amp;VAR:SYMBOL=02341W10&amp;VAR:INDEX=0"}</definedName>
    <definedName name="_7523__FDSAUDITLINK__" localSheetId="2" hidden="1">{"fdsup://directions/FAT Viewer?action=UPDATE&amp;creator=factset&amp;DYN_ARGS=TRUE&amp;DOC_NAME=FAT:FQL_AUDITING_CLIENT_TEMPLATE.FAT&amp;display_string=Audit&amp;VAR:KEY=TYBGPKXAVQ&amp;VAR:QUERY=RkZfTkVUX0lOQyhBTk5fUiwwKQ==&amp;WINDOW=FIRST_POPUP&amp;HEIGHT=450&amp;WIDTH=450&amp;START_MAXIMIZED=","FALSE&amp;VAR:CALENDAR=FIVEDAY&amp;VAR:SYMBOL=02341W10&amp;VAR:INDEX=0"}</definedName>
    <definedName name="_7523__FDSAUDITLINK__" hidden="1">{"fdsup://directions/FAT Viewer?action=UPDATE&amp;creator=factset&amp;DYN_ARGS=TRUE&amp;DOC_NAME=FAT:FQL_AUDITING_CLIENT_TEMPLATE.FAT&amp;display_string=Audit&amp;VAR:KEY=TYBGPKXAVQ&amp;VAR:QUERY=RkZfTkVUX0lOQyhBTk5fUiwwKQ==&amp;WINDOW=FIRST_POPUP&amp;HEIGHT=450&amp;WIDTH=450&amp;START_MAXIMIZED=","FALSE&amp;VAR:CALENDAR=FIVEDAY&amp;VAR:SYMBOL=02341W10&amp;VAR:INDEX=0"}</definedName>
    <definedName name="_7524__FDSAUDITLINK__" localSheetId="2" hidden="1">{"fdsup://directions/FAT Viewer?action=UPDATE&amp;creator=factset&amp;DYN_ARGS=TRUE&amp;DOC_NAME=FAT:FQL_AUDITING_CLIENT_TEMPLATE.FAT&amp;display_string=Audit&amp;VAR:KEY=NQXAZSRMTC&amp;VAR:QUERY=RkZfTkVUX0lOQyhBTk5fUiwtMUFZKQ==&amp;WINDOW=FIRST_POPUP&amp;HEIGHT=450&amp;WIDTH=450&amp;START_MAXIMI","ZED=FALSE&amp;VAR:CALENDAR=FIVEDAY&amp;VAR:SYMBOL=02341W10&amp;VAR:INDEX=0"}</definedName>
    <definedName name="_7524__FDSAUDITLINK__" hidden="1">{"fdsup://directions/FAT Viewer?action=UPDATE&amp;creator=factset&amp;DYN_ARGS=TRUE&amp;DOC_NAME=FAT:FQL_AUDITING_CLIENT_TEMPLATE.FAT&amp;display_string=Audit&amp;VAR:KEY=NQXAZSRMTC&amp;VAR:QUERY=RkZfTkVUX0lOQyhBTk5fUiwtMUFZKQ==&amp;WINDOW=FIRST_POPUP&amp;HEIGHT=450&amp;WIDTH=450&amp;START_MAXIMI","ZED=FALSE&amp;VAR:CALENDAR=FIVEDAY&amp;VAR:SYMBOL=02341W10&amp;VAR:INDEX=0"}</definedName>
    <definedName name="_7525__FDSAUDITLINK__" localSheetId="2" hidden="1">{"fdsup://Directions/FactSet Auditing Viewer?action=AUDIT_VALUE&amp;DB=129&amp;ID1=02341W10&amp;VALUEID=01250&amp;SDATE=2011&amp;PERIODTYPE=ANNR_STD&amp;SCFT=3&amp;window=popup_no_bar&amp;width=385&amp;height=120&amp;START_MAXIMIZED=FALSE&amp;creator=factset&amp;display_string=Audit"}</definedName>
    <definedName name="_7525__FDSAUDITLINK__" hidden="1">{"fdsup://Directions/FactSet Auditing Viewer?action=AUDIT_VALUE&amp;DB=129&amp;ID1=02341W10&amp;VALUEID=01250&amp;SDATE=2011&amp;PERIODTYPE=ANNR_STD&amp;SCFT=3&amp;window=popup_no_bar&amp;width=385&amp;height=120&amp;START_MAXIMIZED=FALSE&amp;creator=factset&amp;display_string=Audit"}</definedName>
    <definedName name="_7526__FDSAUDITLINK__" localSheetId="2" hidden="1">{"fdsup://directions/FAT Viewer?action=UPDATE&amp;creator=factset&amp;DYN_ARGS=TRUE&amp;DOC_NAME=FAT:FQL_AUDITING_CLIENT_TEMPLATE.FAT&amp;display_string=Audit&amp;VAR:KEY=NGJUZGBGBU&amp;VAR:QUERY=RkZfRUJJVF9PUEVSKEFOTl9SLC0xQVkp&amp;WINDOW=FIRST_POPUP&amp;HEIGHT=450&amp;WIDTH=450&amp;START_MAXIMI","ZED=FALSE&amp;VAR:CALENDAR=FIVEDAY&amp;VAR:SYMBOL=02341W10&amp;VAR:INDEX=0"}</definedName>
    <definedName name="_7526__FDSAUDITLINK__" hidden="1">{"fdsup://directions/FAT Viewer?action=UPDATE&amp;creator=factset&amp;DYN_ARGS=TRUE&amp;DOC_NAME=FAT:FQL_AUDITING_CLIENT_TEMPLATE.FAT&amp;display_string=Audit&amp;VAR:KEY=NGJUZGBGBU&amp;VAR:QUERY=RkZfRUJJVF9PUEVSKEFOTl9SLC0xQVkp&amp;WINDOW=FIRST_POPUP&amp;HEIGHT=450&amp;WIDTH=450&amp;START_MAXIMI","ZED=FALSE&amp;VAR:CALENDAR=FIVEDAY&amp;VAR:SYMBOL=02341W10&amp;VAR:INDEX=0"}</definedName>
    <definedName name="_7527__FDSAUDITLINK__" localSheetId="2" hidden="1">{"fdsup://directions/FAT Viewer?action=UPDATE&amp;creator=factset&amp;DYN_ARGS=TRUE&amp;DOC_NAME=FAT:FQL_AUDITING_CLIENT_TEMPLATE.FAT&amp;display_string=Audit&amp;VAR:KEY=FQRWTMNEHU&amp;VAR:QUERY=RkZfRUJJVERBX09QRVIoQU5OX1IsMCk=&amp;WINDOW=FIRST_POPUP&amp;HEIGHT=450&amp;WIDTH=450&amp;START_MAXIMI","ZED=FALSE&amp;VAR:CALENDAR=FIVEDAY&amp;VAR:SYMBOL=02341W10&amp;VAR:INDEX=0"}</definedName>
    <definedName name="_7527__FDSAUDITLINK__" hidden="1">{"fdsup://directions/FAT Viewer?action=UPDATE&amp;creator=factset&amp;DYN_ARGS=TRUE&amp;DOC_NAME=FAT:FQL_AUDITING_CLIENT_TEMPLATE.FAT&amp;display_string=Audit&amp;VAR:KEY=FQRWTMNEHU&amp;VAR:QUERY=RkZfRUJJVERBX09QRVIoQU5OX1IsMCk=&amp;WINDOW=FIRST_POPUP&amp;HEIGHT=450&amp;WIDTH=450&amp;START_MAXIMI","ZED=FALSE&amp;VAR:CALENDAR=FIVEDAY&amp;VAR:SYMBOL=02341W10&amp;VAR:INDEX=0"}</definedName>
    <definedName name="_7528__FDSAUDITLINK__" localSheetId="2" hidden="1">{"fdsup://directions/FAT Viewer?action=UPDATE&amp;creator=factset&amp;DYN_ARGS=TRUE&amp;DOC_NAME=FAT:FQL_AUDITING_CLIENT_TEMPLATE.FAT&amp;display_string=Audit&amp;VAR:KEY=TMNEHCFILA&amp;VAR:QUERY=RkZfRUJJVERBX09QRVIoQU5OX1IsLTFBWSk=&amp;WINDOW=FIRST_POPUP&amp;HEIGHT=450&amp;WIDTH=450&amp;START_MA","XIMIZED=FALSE&amp;VAR:CALENDAR=FIVEDAY&amp;VAR:SYMBOL=02341W10&amp;VAR:INDEX=0"}</definedName>
    <definedName name="_7528__FDSAUDITLINK__" hidden="1">{"fdsup://directions/FAT Viewer?action=UPDATE&amp;creator=factset&amp;DYN_ARGS=TRUE&amp;DOC_NAME=FAT:FQL_AUDITING_CLIENT_TEMPLATE.FAT&amp;display_string=Audit&amp;VAR:KEY=TMNEHCFILA&amp;VAR:QUERY=RkZfRUJJVERBX09QRVIoQU5OX1IsLTFBWSk=&amp;WINDOW=FIRST_POPUP&amp;HEIGHT=450&amp;WIDTH=450&amp;START_MA","XIMIZED=FALSE&amp;VAR:CALENDAR=FIVEDAY&amp;VAR:SYMBOL=02341W10&amp;VAR:INDEX=0"}</definedName>
    <definedName name="_7529__FDSAUDITLINK__" localSheetId="2" hidden="1">{"fdsup://Directions/FactSet Auditing Viewer?action=AUDIT_VALUE&amp;DB=129&amp;ID1=02341W10&amp;VALUEID=01001&amp;SDATE=2011&amp;PERIODTYPE=ANNR_STD&amp;SCFT=3&amp;window=popup_no_bar&amp;width=385&amp;height=120&amp;START_MAXIMIZED=FALSE&amp;creator=factset&amp;display_string=Audit"}</definedName>
    <definedName name="_7529__FDSAUDITLINK__" hidden="1">{"fdsup://Directions/FactSet Auditing Viewer?action=AUDIT_VALUE&amp;DB=129&amp;ID1=02341W10&amp;VALUEID=01001&amp;SDATE=2011&amp;PERIODTYPE=ANNR_STD&amp;SCFT=3&amp;window=popup_no_bar&amp;width=385&amp;height=120&amp;START_MAXIMIZED=FALSE&amp;creator=factset&amp;display_string=Audit"}</definedName>
    <definedName name="_7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693"}</definedName>
    <definedName name="_7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693"}</definedName>
    <definedName name="_7530__FDSAUDITLINK__" localSheetId="2" hidden="1">{"fdsup://Directions/FactSet Auditing Viewer?action=AUDIT_VALUE&amp;DB=129&amp;ID1=02341W10&amp;VALUEID=01001&amp;SDATE=2010&amp;PERIODTYPE=ANNR_STD&amp;SCFT=3&amp;window=popup_no_bar&amp;width=385&amp;height=120&amp;START_MAXIMIZED=FALSE&amp;creator=factset&amp;display_string=Audit"}</definedName>
    <definedName name="_7530__FDSAUDITLINK__" hidden="1">{"fdsup://Directions/FactSet Auditing Viewer?action=AUDIT_VALUE&amp;DB=129&amp;ID1=02341W10&amp;VALUEID=01001&amp;SDATE=2010&amp;PERIODTYPE=ANNR_STD&amp;SCFT=3&amp;window=popup_no_bar&amp;width=385&amp;height=120&amp;START_MAXIMIZED=FALSE&amp;creator=factset&amp;display_string=Audit"}</definedName>
    <definedName name="_753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51"}</definedName>
    <definedName name="_753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51"}</definedName>
    <definedName name="_753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52"}</definedName>
    <definedName name="_753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52"}</definedName>
    <definedName name="_753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53"}</definedName>
    <definedName name="_753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53"}</definedName>
    <definedName name="_753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48"}</definedName>
    <definedName name="_753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48"}</definedName>
    <definedName name="_753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47"}</definedName>
    <definedName name="_753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47"}</definedName>
    <definedName name="_753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46"}</definedName>
    <definedName name="_753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46"}</definedName>
    <definedName name="_753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45"}</definedName>
    <definedName name="_753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45"}</definedName>
    <definedName name="_753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44"}</definedName>
    <definedName name="_753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44"}</definedName>
    <definedName name="_753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43"}</definedName>
    <definedName name="_753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43"}</definedName>
    <definedName name="_7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692"}</definedName>
    <definedName name="_7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692"}</definedName>
    <definedName name="_754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42"}</definedName>
    <definedName name="_754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42"}</definedName>
    <definedName name="_754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41"}</definedName>
    <definedName name="_754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41"}</definedName>
    <definedName name="_754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40"}</definedName>
    <definedName name="_754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40"}</definedName>
    <definedName name="_754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39"}</definedName>
    <definedName name="_754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39"}</definedName>
    <definedName name="_754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38"}</definedName>
    <definedName name="_754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38"}</definedName>
    <definedName name="_754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37"}</definedName>
    <definedName name="_754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37"}</definedName>
    <definedName name="_754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36"}</definedName>
    <definedName name="_754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36"}</definedName>
    <definedName name="_754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35"}</definedName>
    <definedName name="_754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35"}</definedName>
    <definedName name="_754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34"}</definedName>
    <definedName name="_754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34"}</definedName>
    <definedName name="_754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33"}</definedName>
    <definedName name="_754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33"}</definedName>
    <definedName name="_7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691"}</definedName>
    <definedName name="_7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691"}</definedName>
    <definedName name="_755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32"}</definedName>
    <definedName name="_755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32"}</definedName>
    <definedName name="_755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31"}</definedName>
    <definedName name="_755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31"}</definedName>
    <definedName name="_755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30"}</definedName>
    <definedName name="_755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30"}</definedName>
    <definedName name="_755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29"}</definedName>
    <definedName name="_755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29"}</definedName>
    <definedName name="_755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28"}</definedName>
    <definedName name="_755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28"}</definedName>
    <definedName name="_755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27"}</definedName>
    <definedName name="_755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27"}</definedName>
    <definedName name="_755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26"}</definedName>
    <definedName name="_755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26"}</definedName>
    <definedName name="_755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25"}</definedName>
    <definedName name="_755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25"}</definedName>
    <definedName name="_755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24"}</definedName>
    <definedName name="_755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24"}</definedName>
    <definedName name="_755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23"}</definedName>
    <definedName name="_755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23"}</definedName>
    <definedName name="_7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690"}</definedName>
    <definedName name="_7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690"}</definedName>
    <definedName name="_756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22"}</definedName>
    <definedName name="_756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22"}</definedName>
    <definedName name="_756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21"}</definedName>
    <definedName name="_756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21"}</definedName>
    <definedName name="_756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20"}</definedName>
    <definedName name="_756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20"}</definedName>
    <definedName name="_756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19"}</definedName>
    <definedName name="_756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19"}</definedName>
    <definedName name="_756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18"}</definedName>
    <definedName name="_756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18"}</definedName>
    <definedName name="_756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17"}</definedName>
    <definedName name="_756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17"}</definedName>
    <definedName name="_756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16"}</definedName>
    <definedName name="_756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16"}</definedName>
    <definedName name="_756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15"}</definedName>
    <definedName name="_756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15"}</definedName>
    <definedName name="_756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14"}</definedName>
    <definedName name="_756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14"}</definedName>
    <definedName name="_756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13"}</definedName>
    <definedName name="_756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13"}</definedName>
    <definedName name="_7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689"}</definedName>
    <definedName name="_7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689"}</definedName>
    <definedName name="_757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12"}</definedName>
    <definedName name="_757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12"}</definedName>
    <definedName name="_757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11"}</definedName>
    <definedName name="_757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11"}</definedName>
    <definedName name="_757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10"}</definedName>
    <definedName name="_757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10"}</definedName>
    <definedName name="_757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9"}</definedName>
    <definedName name="_757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9"}</definedName>
    <definedName name="_757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8"}</definedName>
    <definedName name="_757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8"}</definedName>
    <definedName name="_757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7"}</definedName>
    <definedName name="_757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7"}</definedName>
    <definedName name="_757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6"}</definedName>
    <definedName name="_757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6"}</definedName>
    <definedName name="_757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"}</definedName>
    <definedName name="_757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"}</definedName>
    <definedName name="_757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"}</definedName>
    <definedName name="_757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"}</definedName>
    <definedName name="_757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"}</definedName>
    <definedName name="_757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"}</definedName>
    <definedName name="_7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688"}</definedName>
    <definedName name="_7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688"}</definedName>
    <definedName name="_758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"}</definedName>
    <definedName name="_758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"}</definedName>
    <definedName name="_758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"}</definedName>
    <definedName name="_758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"}</definedName>
    <definedName name="_758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60"}</definedName>
    <definedName name="_758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60"}</definedName>
    <definedName name="_758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59"}</definedName>
    <definedName name="_758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59"}</definedName>
    <definedName name="_758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58"}</definedName>
    <definedName name="_758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58"}</definedName>
    <definedName name="_758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57"}</definedName>
    <definedName name="_758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57"}</definedName>
    <definedName name="_758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56"}</definedName>
    <definedName name="_758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56"}</definedName>
    <definedName name="_758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55"}</definedName>
    <definedName name="_758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55"}</definedName>
    <definedName name="_758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60"}</definedName>
    <definedName name="_758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60"}</definedName>
    <definedName name="_758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59"}</definedName>
    <definedName name="_758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59"}</definedName>
    <definedName name="_7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687"}</definedName>
    <definedName name="_7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687"}</definedName>
    <definedName name="_759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58"}</definedName>
    <definedName name="_759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58"}</definedName>
    <definedName name="_759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57"}</definedName>
    <definedName name="_759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57"}</definedName>
    <definedName name="_759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56"}</definedName>
    <definedName name="_759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56"}</definedName>
    <definedName name="_759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55"}</definedName>
    <definedName name="_759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55"}</definedName>
    <definedName name="_7594__FDSAUDITLINK__" localSheetId="2" hidden="1">{"fdsup://directions/FAT Viewer?action=UPDATE&amp;creator=factset&amp;DYN_ARGS=TRUE&amp;DOC_NAME=FAT:FQL_AUDITING_CLIENT_TEMPLATE.FAT&amp;display_string=Audit&amp;VAR:KEY=JMHMVEDSTW&amp;VAR:QUERY=RkZfTkVUX0lOQyhBTk4sMCk=&amp;WINDOW=FIRST_POPUP&amp;HEIGHT=450&amp;WIDTH=450&amp;START_MAXIMIZED=FALS","E&amp;VAR:CALENDAR=FIVEDAY&amp;VAR:SYMBOL=439960&amp;VAR:INDEX=0"}</definedName>
    <definedName name="_7594__FDSAUDITLINK__" hidden="1">{"fdsup://directions/FAT Viewer?action=UPDATE&amp;creator=factset&amp;DYN_ARGS=TRUE&amp;DOC_NAME=FAT:FQL_AUDITING_CLIENT_TEMPLATE.FAT&amp;display_string=Audit&amp;VAR:KEY=JMHMVEDSTW&amp;VAR:QUERY=RkZfTkVUX0lOQyhBTk4sMCk=&amp;WINDOW=FIRST_POPUP&amp;HEIGHT=450&amp;WIDTH=450&amp;START_MAXIMIZED=FALS","E&amp;VAR:CALENDAR=FIVEDAY&amp;VAR:SYMBOL=439960&amp;VAR:INDEX=0"}</definedName>
    <definedName name="_759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54"}</definedName>
    <definedName name="_759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54"}</definedName>
    <definedName name="_759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53"}</definedName>
    <definedName name="_759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53"}</definedName>
    <definedName name="_759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52"}</definedName>
    <definedName name="_759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52"}</definedName>
    <definedName name="_759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51"}</definedName>
    <definedName name="_759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51"}</definedName>
    <definedName name="_7599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50"}</definedName>
    <definedName name="_7599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50"}</definedName>
    <definedName name="_76__FDSAUDITLINK__" localSheetId="2" hidden="1">{"fdsup://directions/FAT Viewer?action=UPDATE&amp;creator=factset&amp;DYN_ARGS=TRUE&amp;DOC_NAME=FAT:FQL_AUDITING_CLIENT_TEMPLATE.FAT&amp;display_string=Audit&amp;VAR:KEY=XMBSNQFWRE&amp;VAR:QUERY=RkZfRUJJVF9PUEVSKEFOTiwwKQ==&amp;WINDOW=FIRST_POPUP&amp;HEIGHT=450&amp;WIDTH=450&amp;START_MAXIMIZED=","FALSE&amp;VAR:CALENDAR=FIVEDAY&amp;VAR:SYMBOL=738048&amp;VAR:INDEX=0"}</definedName>
    <definedName name="_76__FDSAUDITLINK__" hidden="1">{"fdsup://directions/FAT Viewer?action=UPDATE&amp;creator=factset&amp;DYN_ARGS=TRUE&amp;DOC_NAME=FAT:FQL_AUDITING_CLIENT_TEMPLATE.FAT&amp;display_string=Audit&amp;VAR:KEY=XMBSNQFWRE&amp;VAR:QUERY=RkZfRUJJVF9PUEVSKEFOTiwwKQ==&amp;WINDOW=FIRST_POPUP&amp;HEIGHT=450&amp;WIDTH=450&amp;START_MAXIMIZED=","FALSE&amp;VAR:CALENDAR=FIVEDAY&amp;VAR:SYMBOL=738048&amp;VAR:INDEX=0"}</definedName>
    <definedName name="_7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686"}</definedName>
    <definedName name="_7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686"}</definedName>
    <definedName name="_7600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49"}</definedName>
    <definedName name="_7600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49"}</definedName>
    <definedName name="_7601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48"}</definedName>
    <definedName name="_7601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48"}</definedName>
    <definedName name="_760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47"}</definedName>
    <definedName name="_760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47"}</definedName>
    <definedName name="_760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46"}</definedName>
    <definedName name="_760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46"}</definedName>
    <definedName name="_760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45"}</definedName>
    <definedName name="_760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45"}</definedName>
    <definedName name="_760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44"}</definedName>
    <definedName name="_760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44"}</definedName>
    <definedName name="_760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43"}</definedName>
    <definedName name="_760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43"}</definedName>
    <definedName name="_760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42"}</definedName>
    <definedName name="_760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42"}</definedName>
    <definedName name="_760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41"}</definedName>
    <definedName name="_760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41"}</definedName>
    <definedName name="_7609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40"}</definedName>
    <definedName name="_7609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40"}</definedName>
    <definedName name="_7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685"}</definedName>
    <definedName name="_7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685"}</definedName>
    <definedName name="_7610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39"}</definedName>
    <definedName name="_7610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39"}</definedName>
    <definedName name="_7611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38"}</definedName>
    <definedName name="_7611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38"}</definedName>
    <definedName name="_761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37"}</definedName>
    <definedName name="_761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37"}</definedName>
    <definedName name="_761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36"}</definedName>
    <definedName name="_761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36"}</definedName>
    <definedName name="_761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35"}</definedName>
    <definedName name="_761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35"}</definedName>
    <definedName name="_761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34"}</definedName>
    <definedName name="_761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34"}</definedName>
    <definedName name="_761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33"}</definedName>
    <definedName name="_761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33"}</definedName>
    <definedName name="_761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32"}</definedName>
    <definedName name="_761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32"}</definedName>
    <definedName name="_761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31"}</definedName>
    <definedName name="_761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31"}</definedName>
    <definedName name="_7619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30"}</definedName>
    <definedName name="_7619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30"}</definedName>
    <definedName name="_7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684"}</definedName>
    <definedName name="_7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684"}</definedName>
    <definedName name="_7620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29"}</definedName>
    <definedName name="_7620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29"}</definedName>
    <definedName name="_7621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28"}</definedName>
    <definedName name="_7621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28"}</definedName>
    <definedName name="_762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27"}</definedName>
    <definedName name="_762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27"}</definedName>
    <definedName name="_762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26"}</definedName>
    <definedName name="_762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26"}</definedName>
    <definedName name="_762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25"}</definedName>
    <definedName name="_762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25"}</definedName>
    <definedName name="_762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24"}</definedName>
    <definedName name="_762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24"}</definedName>
    <definedName name="_762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23"}</definedName>
    <definedName name="_762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23"}</definedName>
    <definedName name="_762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22"}</definedName>
    <definedName name="_762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22"}</definedName>
    <definedName name="_762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21"}</definedName>
    <definedName name="_762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21"}</definedName>
    <definedName name="_7629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20"}</definedName>
    <definedName name="_7629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20"}</definedName>
    <definedName name="_7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683"}</definedName>
    <definedName name="_7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683"}</definedName>
    <definedName name="_7630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19"}</definedName>
    <definedName name="_7630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19"}</definedName>
    <definedName name="_7631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18"}</definedName>
    <definedName name="_7631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18"}</definedName>
    <definedName name="_763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17"}</definedName>
    <definedName name="_763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17"}</definedName>
    <definedName name="_763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16"}</definedName>
    <definedName name="_763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16"}</definedName>
    <definedName name="_763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15"}</definedName>
    <definedName name="_763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15"}</definedName>
    <definedName name="_763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14"}</definedName>
    <definedName name="_763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14"}</definedName>
    <definedName name="_763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13"}</definedName>
    <definedName name="_763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13"}</definedName>
    <definedName name="_763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12"}</definedName>
    <definedName name="_763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12"}</definedName>
    <definedName name="_763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11"}</definedName>
    <definedName name="_763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11"}</definedName>
    <definedName name="_7639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10"}</definedName>
    <definedName name="_7639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10"}</definedName>
    <definedName name="_7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682"}</definedName>
    <definedName name="_7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682"}</definedName>
    <definedName name="_7640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9"}</definedName>
    <definedName name="_7640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9"}</definedName>
    <definedName name="_7641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8"}</definedName>
    <definedName name="_7641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8"}</definedName>
    <definedName name="_764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7"}</definedName>
    <definedName name="_764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7"}</definedName>
    <definedName name="_764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6"}</definedName>
    <definedName name="_764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6"}</definedName>
    <definedName name="_764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"}</definedName>
    <definedName name="_764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"}</definedName>
    <definedName name="_764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"}</definedName>
    <definedName name="_764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4"}</definedName>
    <definedName name="_764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"}</definedName>
    <definedName name="_764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3"}</definedName>
    <definedName name="_764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"}</definedName>
    <definedName name="_764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2"}</definedName>
    <definedName name="_7648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"}</definedName>
    <definedName name="_7648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1"}</definedName>
    <definedName name="_764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60"}</definedName>
    <definedName name="_764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60"}</definedName>
    <definedName name="_7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681"}</definedName>
    <definedName name="_7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681"}</definedName>
    <definedName name="_765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59"}</definedName>
    <definedName name="_765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59"}</definedName>
    <definedName name="_765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58"}</definedName>
    <definedName name="_765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58"}</definedName>
    <definedName name="_765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57"}</definedName>
    <definedName name="_765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57"}</definedName>
    <definedName name="_765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56"}</definedName>
    <definedName name="_765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56"}</definedName>
    <definedName name="_765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55"}</definedName>
    <definedName name="_765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55"}</definedName>
    <definedName name="_765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0"}</definedName>
    <definedName name="_765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0"}</definedName>
    <definedName name="_765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48"}</definedName>
    <definedName name="_765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48"}</definedName>
    <definedName name="_765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47"}</definedName>
    <definedName name="_765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47"}</definedName>
    <definedName name="_765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46"}</definedName>
    <definedName name="_765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46"}</definedName>
    <definedName name="_765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45"}</definedName>
    <definedName name="_765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45"}</definedName>
    <definedName name="_7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680"}</definedName>
    <definedName name="_7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680"}</definedName>
    <definedName name="_766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44"}</definedName>
    <definedName name="_766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44"}</definedName>
    <definedName name="_766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43"}</definedName>
    <definedName name="_766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43"}</definedName>
    <definedName name="_766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42"}</definedName>
    <definedName name="_766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42"}</definedName>
    <definedName name="_766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41"}</definedName>
    <definedName name="_766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41"}</definedName>
    <definedName name="_7664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40"}</definedName>
    <definedName name="_7664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40"}</definedName>
    <definedName name="_7665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39"}</definedName>
    <definedName name="_7665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39"}</definedName>
    <definedName name="_766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38"}</definedName>
    <definedName name="_766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38"}</definedName>
    <definedName name="_766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37"}</definedName>
    <definedName name="_766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37"}</definedName>
    <definedName name="_766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36"}</definedName>
    <definedName name="_766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36"}</definedName>
    <definedName name="_766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35"}</definedName>
    <definedName name="_766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35"}</definedName>
    <definedName name="_7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679"}</definedName>
    <definedName name="_7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679"}</definedName>
    <definedName name="_767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34"}</definedName>
    <definedName name="_767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34"}</definedName>
    <definedName name="_767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33"}</definedName>
    <definedName name="_767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33"}</definedName>
    <definedName name="_767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32"}</definedName>
    <definedName name="_767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32"}</definedName>
    <definedName name="_767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31"}</definedName>
    <definedName name="_767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31"}</definedName>
    <definedName name="_7674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30"}</definedName>
    <definedName name="_7674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30"}</definedName>
    <definedName name="_7675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29"}</definedName>
    <definedName name="_7675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29"}</definedName>
    <definedName name="_767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28"}</definedName>
    <definedName name="_767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28"}</definedName>
    <definedName name="_767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27"}</definedName>
    <definedName name="_767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27"}</definedName>
    <definedName name="_767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26"}</definedName>
    <definedName name="_767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26"}</definedName>
    <definedName name="_767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25"}</definedName>
    <definedName name="_767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25"}</definedName>
    <definedName name="_7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678"}</definedName>
    <definedName name="_7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678"}</definedName>
    <definedName name="_768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24"}</definedName>
    <definedName name="_768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24"}</definedName>
    <definedName name="_768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23"}</definedName>
    <definedName name="_768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23"}</definedName>
    <definedName name="_768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22"}</definedName>
    <definedName name="_768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22"}</definedName>
    <definedName name="_768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21"}</definedName>
    <definedName name="_768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21"}</definedName>
    <definedName name="_7684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20"}</definedName>
    <definedName name="_7684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20"}</definedName>
    <definedName name="_7685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19"}</definedName>
    <definedName name="_7685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19"}</definedName>
    <definedName name="_768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18"}</definedName>
    <definedName name="_768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18"}</definedName>
    <definedName name="_768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17"}</definedName>
    <definedName name="_768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17"}</definedName>
    <definedName name="_768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16"}</definedName>
    <definedName name="_768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16"}</definedName>
    <definedName name="_768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15"}</definedName>
    <definedName name="_768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15"}</definedName>
    <definedName name="_7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677"}</definedName>
    <definedName name="_7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677"}</definedName>
    <definedName name="_769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14"}</definedName>
    <definedName name="_769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14"}</definedName>
    <definedName name="_769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13"}</definedName>
    <definedName name="_769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13"}</definedName>
    <definedName name="_769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12"}</definedName>
    <definedName name="_769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12"}</definedName>
    <definedName name="_769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11"}</definedName>
    <definedName name="_769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11"}</definedName>
    <definedName name="_7694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10"}</definedName>
    <definedName name="_7694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10"}</definedName>
    <definedName name="_7695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9"}</definedName>
    <definedName name="_7695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9"}</definedName>
    <definedName name="_769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8"}</definedName>
    <definedName name="_769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8"}</definedName>
    <definedName name="_769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7"}</definedName>
    <definedName name="_769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7"}</definedName>
    <definedName name="_769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6"}</definedName>
    <definedName name="_769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6"}</definedName>
    <definedName name="_769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"}</definedName>
    <definedName name="_769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"}</definedName>
    <definedName name="_77__FDSAUDITLINK__" localSheetId="2" hidden="1">{"fdsup://directions/FAT Viewer?action=UPDATE&amp;creator=factset&amp;DYN_ARGS=TRUE&amp;DOC_NAME=FAT:FQL_AUDITING_CLIENT_TEMPLATE.FAT&amp;display_string=Audit&amp;VAR:KEY=YBQNEJUPST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77__FDSAUDITLINK__" hidden="1">{"fdsup://directions/FAT Viewer?action=UPDATE&amp;creator=factset&amp;DYN_ARGS=TRUE&amp;DOC_NAME=FAT:FQL_AUDITING_CLIENT_TEMPLATE.FAT&amp;display_string=Audit&amp;VAR:KEY=YBQNEJUPST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7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676"}</definedName>
    <definedName name="_7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676"}</definedName>
    <definedName name="_770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"}</definedName>
    <definedName name="_770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"}</definedName>
    <definedName name="_770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"}</definedName>
    <definedName name="_770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3"}</definedName>
    <definedName name="_770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"}</definedName>
    <definedName name="_770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2"}</definedName>
    <definedName name="_770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"}</definedName>
    <definedName name="_770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1"}</definedName>
    <definedName name="_770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0"}</definedName>
    <definedName name="_770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0"}</definedName>
    <definedName name="_7705__FDSAUDITLINK__" localSheetId="2" hidden="1">{"fdsup://Directions/FactSet Auditing Viewer?action=AUDIT_VALUE&amp;DB=129&amp;ID1=466160&amp;VALUEID=01001&amp;SDATE=2010&amp;PERIODTYPE=ANN_STD&amp;SCFT=3&amp;window=popup_no_bar&amp;width=385&amp;height=120&amp;START_MAXIMIZED=FALSE&amp;creator=factset&amp;display_string=Audit"}</definedName>
    <definedName name="_7705__FDSAUDITLINK__" hidden="1">{"fdsup://Directions/FactSet Auditing Viewer?action=AUDIT_VALUE&amp;DB=129&amp;ID1=466160&amp;VALUEID=01001&amp;SDATE=2010&amp;PERIODTYPE=ANN_STD&amp;SCFT=3&amp;window=popup_no_bar&amp;width=385&amp;height=120&amp;START_MAXIMIZED=FALSE&amp;creator=factset&amp;display_string=Audit"}</definedName>
    <definedName name="_7706__FDSAUDITLINK__" localSheetId="2" hidden="1">{"fdsup://Directions/FactSet Auditing Viewer?action=AUDIT_VALUE&amp;DB=129&amp;ID1=466160&amp;VALUEID=02256&amp;SDATE=201201&amp;PERIODTYPE=QTR_STD&amp;SCFT=3&amp;window=popup_no_bar&amp;width=385&amp;height=120&amp;START_MAXIMIZED=FALSE&amp;creator=factset&amp;display_string=Audit"}</definedName>
    <definedName name="_7706__FDSAUDITLINK__" hidden="1">{"fdsup://Directions/FactSet Auditing Viewer?action=AUDIT_VALUE&amp;DB=129&amp;ID1=466160&amp;VALUEID=02256&amp;SDATE=201201&amp;PERIODTYPE=QTR_STD&amp;SCFT=3&amp;window=popup_no_bar&amp;width=385&amp;height=120&amp;START_MAXIMIZED=FALSE&amp;creator=factset&amp;display_string=Audit"}</definedName>
    <definedName name="_7707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0"}</definedName>
    <definedName name="_7707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0"}</definedName>
    <definedName name="_770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48"}</definedName>
    <definedName name="_770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48"}</definedName>
    <definedName name="_770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0"}</definedName>
    <definedName name="_770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0"}</definedName>
    <definedName name="_7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675"}</definedName>
    <definedName name="_7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675"}</definedName>
    <definedName name="_7710__FDSAUDITLINK__" localSheetId="2" hidden="1">{"fdsup://directions/FAT Viewer?action=UPDATE&amp;creator=factset&amp;DYN_ARGS=TRUE&amp;DOC_NAME=FAT:FQL_AUDITING_CLIENT_TEMPLATE.FAT&amp;display_string=Audit&amp;VAR:KEY=FETWBYZUPA&amp;VAR:QUERY=RkZfTkVUX0lOQyhBTk4sMCk=&amp;WINDOW=FIRST_POPUP&amp;HEIGHT=450&amp;WIDTH=450&amp;START_MAXIMIZED=FALS","E&amp;VAR:CALENDAR=FIVEDAY&amp;VAR:SYMBOL=569937&amp;VAR:INDEX=0"}</definedName>
    <definedName name="_7710__FDSAUDITLINK__" hidden="1">{"fdsup://directions/FAT Viewer?action=UPDATE&amp;creator=factset&amp;DYN_ARGS=TRUE&amp;DOC_NAME=FAT:FQL_AUDITING_CLIENT_TEMPLATE.FAT&amp;display_string=Audit&amp;VAR:KEY=FETWBYZUPA&amp;VAR:QUERY=RkZfTkVUX0lOQyhBTk4sMCk=&amp;WINDOW=FIRST_POPUP&amp;HEIGHT=450&amp;WIDTH=450&amp;START_MAXIMIZED=FALS","E&amp;VAR:CALENDAR=FIVEDAY&amp;VAR:SYMBOL=569937&amp;VAR:INDEX=0"}</definedName>
    <definedName name="_7711__FDSAUDITLINK__" localSheetId="2" hidden="1">{"fdsup://directions/FAT Viewer?action=UPDATE&amp;creator=factset&amp;DYN_ARGS=TRUE&amp;DOC_NAME=FAT:FQL_AUDITING_CLIENT_TEMPLATE.FAT&amp;display_string=Audit&amp;VAR:KEY=TYBGPKXAVQ&amp;VAR:QUERY=RkZfTkVUX0lOQyhBTk4sLTFBWSk=&amp;WINDOW=FIRST_POPUP&amp;HEIGHT=450&amp;WIDTH=450&amp;START_MAXIMIZED=","FALSE&amp;VAR:CALENDAR=FIVEDAY&amp;VAR:SYMBOL=569937&amp;VAR:INDEX=0"}</definedName>
    <definedName name="_7711__FDSAUDITLINK__" hidden="1">{"fdsup://directions/FAT Viewer?action=UPDATE&amp;creator=factset&amp;DYN_ARGS=TRUE&amp;DOC_NAME=FAT:FQL_AUDITING_CLIENT_TEMPLATE.FAT&amp;display_string=Audit&amp;VAR:KEY=TYBGPKXAVQ&amp;VAR:QUERY=RkZfTkVUX0lOQyhBTk4sLTFBWSk=&amp;WINDOW=FIRST_POPUP&amp;HEIGHT=450&amp;WIDTH=450&amp;START_MAXIMIZED=","FALSE&amp;VAR:CALENDAR=FIVEDAY&amp;VAR:SYMBOL=569937&amp;VAR:INDEX=0"}</definedName>
    <definedName name="_7712__FDSAUDITLINK__" localSheetId="2" hidden="1">{"fdsup://directions/FAT Viewer?action=UPDATE&amp;creator=factset&amp;DYN_ARGS=TRUE&amp;DOC_NAME=FAT:FQL_AUDITING_CLIENT_TEMPLATE.FAT&amp;display_string=Audit&amp;VAR:KEY=NQXAZSRMTC&amp;VAR:QUERY=RkZfRUJJVF9PUEVSKEFOTiwwKQ==&amp;WINDOW=FIRST_POPUP&amp;HEIGHT=450&amp;WIDTH=450&amp;START_MAXIMIZED=","FALSE&amp;VAR:CALENDAR=FIVEDAY&amp;VAR:SYMBOL=569937&amp;VAR:INDEX=0"}</definedName>
    <definedName name="_7712__FDSAUDITLINK__" hidden="1">{"fdsup://directions/FAT Viewer?action=UPDATE&amp;creator=factset&amp;DYN_ARGS=TRUE&amp;DOC_NAME=FAT:FQL_AUDITING_CLIENT_TEMPLATE.FAT&amp;display_string=Audit&amp;VAR:KEY=NQXAZSRMTC&amp;VAR:QUERY=RkZfRUJJVF9PUEVSKEFOTiwwKQ==&amp;WINDOW=FIRST_POPUP&amp;HEIGHT=450&amp;WIDTH=450&amp;START_MAXIMIZED=","FALSE&amp;VAR:CALENDAR=FIVEDAY&amp;VAR:SYMBOL=569937&amp;VAR:INDEX=0"}</definedName>
    <definedName name="_7713__FDSAUDITLINK__" localSheetId="2" hidden="1">{"fdsup://directions/FAT Viewer?action=UPDATE&amp;creator=factset&amp;DYN_ARGS=TRUE&amp;DOC_NAME=FAT:FQL_AUDITING_CLIENT_TEMPLATE.FAT&amp;display_string=Audit&amp;VAR:KEY=NGJUZGBGBU&amp;VAR:QUERY=RkZfRUJJVF9PUEVSKEFOTiwtMUFZKQ==&amp;WINDOW=FIRST_POPUP&amp;HEIGHT=450&amp;WIDTH=450&amp;START_MAXIMI","ZED=FALSE&amp;VAR:CALENDAR=FIVEDAY&amp;VAR:SYMBOL=569937&amp;VAR:INDEX=0"}</definedName>
    <definedName name="_7713__FDSAUDITLINK__" hidden="1">{"fdsup://directions/FAT Viewer?action=UPDATE&amp;creator=factset&amp;DYN_ARGS=TRUE&amp;DOC_NAME=FAT:FQL_AUDITING_CLIENT_TEMPLATE.FAT&amp;display_string=Audit&amp;VAR:KEY=NGJUZGBGBU&amp;VAR:QUERY=RkZfRUJJVF9PUEVSKEFOTiwtMUFZKQ==&amp;WINDOW=FIRST_POPUP&amp;HEIGHT=450&amp;WIDTH=450&amp;START_MAXIMI","ZED=FALSE&amp;VAR:CALENDAR=FIVEDAY&amp;VAR:SYMBOL=569937&amp;VAR:INDEX=0"}</definedName>
    <definedName name="_7714__FDSAUDITLINK__" localSheetId="2" hidden="1">{"fdsup://directions/FAT Viewer?action=UPDATE&amp;creator=factset&amp;DYN_ARGS=TRUE&amp;DOC_NAME=FAT:FQL_AUDITING_CLIENT_TEMPLATE.FAT&amp;display_string=Audit&amp;VAR:KEY=FQRWTMNEHU&amp;VAR:QUERY=RkZfRUJJVERBX09QRVIoQU5OLDAp&amp;WINDOW=FIRST_POPUP&amp;HEIGHT=450&amp;WIDTH=450&amp;START_MAXIMIZED=","FALSE&amp;VAR:CALENDAR=FIVEDAY&amp;VAR:SYMBOL=569937&amp;VAR:INDEX=0"}</definedName>
    <definedName name="_7714__FDSAUDITLINK__" hidden="1">{"fdsup://directions/FAT Viewer?action=UPDATE&amp;creator=factset&amp;DYN_ARGS=TRUE&amp;DOC_NAME=FAT:FQL_AUDITING_CLIENT_TEMPLATE.FAT&amp;display_string=Audit&amp;VAR:KEY=FQRWTMNEHU&amp;VAR:QUERY=RkZfRUJJVERBX09QRVIoQU5OLDAp&amp;WINDOW=FIRST_POPUP&amp;HEIGHT=450&amp;WIDTH=450&amp;START_MAXIMIZED=","FALSE&amp;VAR:CALENDAR=FIVEDAY&amp;VAR:SYMBOL=569937&amp;VAR:INDEX=0"}</definedName>
    <definedName name="_771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0"}</definedName>
    <definedName name="_771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0"}</definedName>
    <definedName name="_771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48"}</definedName>
    <definedName name="_771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48"}</definedName>
    <definedName name="_771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47"}</definedName>
    <definedName name="_771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47"}</definedName>
    <definedName name="_771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46"}</definedName>
    <definedName name="_771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46"}</definedName>
    <definedName name="_7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674"}</definedName>
    <definedName name="_7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674"}</definedName>
    <definedName name="_772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45"}</definedName>
    <definedName name="_772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45"}</definedName>
    <definedName name="_772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44"}</definedName>
    <definedName name="_772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44"}</definedName>
    <definedName name="_772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43"}</definedName>
    <definedName name="_772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43"}</definedName>
    <definedName name="_772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42"}</definedName>
    <definedName name="_772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42"}</definedName>
    <definedName name="_772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41"}</definedName>
    <definedName name="_772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41"}</definedName>
    <definedName name="_772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40"}</definedName>
    <definedName name="_772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40"}</definedName>
    <definedName name="_772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39"}</definedName>
    <definedName name="_772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39"}</definedName>
    <definedName name="_772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38"}</definedName>
    <definedName name="_772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38"}</definedName>
    <definedName name="_772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37"}</definedName>
    <definedName name="_772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37"}</definedName>
    <definedName name="_772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36"}</definedName>
    <definedName name="_772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36"}</definedName>
    <definedName name="_7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673"}</definedName>
    <definedName name="_7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673"}</definedName>
    <definedName name="_773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35"}</definedName>
    <definedName name="_773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35"}</definedName>
    <definedName name="_773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34"}</definedName>
    <definedName name="_773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34"}</definedName>
    <definedName name="_773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33"}</definedName>
    <definedName name="_773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33"}</definedName>
    <definedName name="_773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32"}</definedName>
    <definedName name="_773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32"}</definedName>
    <definedName name="_773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31"}</definedName>
    <definedName name="_773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31"}</definedName>
    <definedName name="_773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30"}</definedName>
    <definedName name="_773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30"}</definedName>
    <definedName name="_773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29"}</definedName>
    <definedName name="_773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29"}</definedName>
    <definedName name="_773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28"}</definedName>
    <definedName name="_773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28"}</definedName>
    <definedName name="_773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27"}</definedName>
    <definedName name="_773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27"}</definedName>
    <definedName name="_773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26"}</definedName>
    <definedName name="_773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26"}</definedName>
    <definedName name="_7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672"}</definedName>
    <definedName name="_7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672"}</definedName>
    <definedName name="_774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25"}</definedName>
    <definedName name="_774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25"}</definedName>
    <definedName name="_774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24"}</definedName>
    <definedName name="_774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24"}</definedName>
    <definedName name="_774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23"}</definedName>
    <definedName name="_774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23"}</definedName>
    <definedName name="_774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22"}</definedName>
    <definedName name="_774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22"}</definedName>
    <definedName name="_774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21"}</definedName>
    <definedName name="_774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21"}</definedName>
    <definedName name="_774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20"}</definedName>
    <definedName name="_774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20"}</definedName>
    <definedName name="_774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19"}</definedName>
    <definedName name="_774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19"}</definedName>
    <definedName name="_774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18"}</definedName>
    <definedName name="_774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18"}</definedName>
    <definedName name="_774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17"}</definedName>
    <definedName name="_774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17"}</definedName>
    <definedName name="_774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16"}</definedName>
    <definedName name="_774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16"}</definedName>
    <definedName name="_7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671"}</definedName>
    <definedName name="_7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671"}</definedName>
    <definedName name="_775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15"}</definedName>
    <definedName name="_775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15"}</definedName>
    <definedName name="_775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14"}</definedName>
    <definedName name="_775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14"}</definedName>
    <definedName name="_775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13"}</definedName>
    <definedName name="_775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13"}</definedName>
    <definedName name="_775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12"}</definedName>
    <definedName name="_775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12"}</definedName>
    <definedName name="_775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11"}</definedName>
    <definedName name="_775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11"}</definedName>
    <definedName name="_775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10"}</definedName>
    <definedName name="_775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10"}</definedName>
    <definedName name="_775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9"}</definedName>
    <definedName name="_775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9"}</definedName>
    <definedName name="_775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8"}</definedName>
    <definedName name="_775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8"}</definedName>
    <definedName name="_775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7"}</definedName>
    <definedName name="_775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7"}</definedName>
    <definedName name="_775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"}</definedName>
    <definedName name="_775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"}</definedName>
    <definedName name="_7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670"}</definedName>
    <definedName name="_7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670"}</definedName>
    <definedName name="_776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"}</definedName>
    <definedName name="_776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"}</definedName>
    <definedName name="_776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"}</definedName>
    <definedName name="_776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"}</definedName>
    <definedName name="_776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"}</definedName>
    <definedName name="_776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"}</definedName>
    <definedName name="_776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"}</definedName>
    <definedName name="_776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"}</definedName>
    <definedName name="_776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"}</definedName>
    <definedName name="_776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"}</definedName>
    <definedName name="_776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60"}</definedName>
    <definedName name="_776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60"}</definedName>
    <definedName name="_776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59"}</definedName>
    <definedName name="_776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59"}</definedName>
    <definedName name="_776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58"}</definedName>
    <definedName name="_776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58"}</definedName>
    <definedName name="_776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57"}</definedName>
    <definedName name="_776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57"}</definedName>
    <definedName name="_776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56"}</definedName>
    <definedName name="_776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56"}</definedName>
    <definedName name="_7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669"}</definedName>
    <definedName name="_7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669"}</definedName>
    <definedName name="_777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55"}</definedName>
    <definedName name="_777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55"}</definedName>
    <definedName name="_777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60"}</definedName>
    <definedName name="_777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60"}</definedName>
    <definedName name="_777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59"}</definedName>
    <definedName name="_777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59"}</definedName>
    <definedName name="_777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58"}</definedName>
    <definedName name="_777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58"}</definedName>
    <definedName name="_777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57"}</definedName>
    <definedName name="_777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57"}</definedName>
    <definedName name="_777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56"}</definedName>
    <definedName name="_777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56"}</definedName>
    <definedName name="_777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55"}</definedName>
    <definedName name="_777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55"}</definedName>
    <definedName name="_7777__FDSAUDITLINK__" localSheetId="2" hidden="1">{"fdsup://directions/FAT Viewer?action=UPDATE&amp;creator=factset&amp;DYN_ARGS=TRUE&amp;DOC_NAME=FAT:FQL_AUDITING_CLIENT_TEMPLATE.FAT&amp;display_string=Audit&amp;VAR:KEY=RUNWHILQLA&amp;VAR:QUERY=RkZfRUJJVF9PUEVSKEFOTiwtMUFZKQ==&amp;WINDOW=FIRST_POPUP&amp;HEIGHT=450&amp;WIDTH=450&amp;START_MAXIMI","ZED=FALSE&amp;VAR:CALENDAR=FIVEDAY&amp;VAR:SYMBOL=450270&amp;VAR:INDEX=0"}</definedName>
    <definedName name="_7777__FDSAUDITLINK__" hidden="1">{"fdsup://directions/FAT Viewer?action=UPDATE&amp;creator=factset&amp;DYN_ARGS=TRUE&amp;DOC_NAME=FAT:FQL_AUDITING_CLIENT_TEMPLATE.FAT&amp;display_string=Audit&amp;VAR:KEY=RUNWHILQLA&amp;VAR:QUERY=RkZfRUJJVF9PUEVSKEFOTiwtMUFZKQ==&amp;WINDOW=FIRST_POPUP&amp;HEIGHT=450&amp;WIDTH=450&amp;START_MAXIMI","ZED=FALSE&amp;VAR:CALENDAR=FIVEDAY&amp;VAR:SYMBOL=450270&amp;VAR:INDEX=0"}</definedName>
    <definedName name="_777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54"}</definedName>
    <definedName name="_777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54"}</definedName>
    <definedName name="_777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53"}</definedName>
    <definedName name="_777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53"}</definedName>
    <definedName name="_7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668"}</definedName>
    <definedName name="_7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668"}</definedName>
    <definedName name="_778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52"}</definedName>
    <definedName name="_778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52"}</definedName>
    <definedName name="_778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51"}</definedName>
    <definedName name="_778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51"}</definedName>
    <definedName name="_7782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50"}</definedName>
    <definedName name="_7782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50"}</definedName>
    <definedName name="_778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49"}</definedName>
    <definedName name="_778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49"}</definedName>
    <definedName name="_778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48"}</definedName>
    <definedName name="_778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48"}</definedName>
    <definedName name="_778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47"}</definedName>
    <definedName name="_778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47"}</definedName>
    <definedName name="_778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46"}</definedName>
    <definedName name="_778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46"}</definedName>
    <definedName name="_778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45"}</definedName>
    <definedName name="_778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45"}</definedName>
    <definedName name="_778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44"}</definedName>
    <definedName name="_778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44"}</definedName>
    <definedName name="_778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43"}</definedName>
    <definedName name="_778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43"}</definedName>
    <definedName name="_7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667"}</definedName>
    <definedName name="_7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667"}</definedName>
    <definedName name="_779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42"}</definedName>
    <definedName name="_779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42"}</definedName>
    <definedName name="_779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41"}</definedName>
    <definedName name="_779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41"}</definedName>
    <definedName name="_7792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40"}</definedName>
    <definedName name="_7792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40"}</definedName>
    <definedName name="_779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39"}</definedName>
    <definedName name="_779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39"}</definedName>
    <definedName name="_779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38"}</definedName>
    <definedName name="_779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38"}</definedName>
    <definedName name="_779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37"}</definedName>
    <definedName name="_779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37"}</definedName>
    <definedName name="_779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36"}</definedName>
    <definedName name="_779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36"}</definedName>
    <definedName name="_779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35"}</definedName>
    <definedName name="_779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35"}</definedName>
    <definedName name="_779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34"}</definedName>
    <definedName name="_779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34"}</definedName>
    <definedName name="_779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33"}</definedName>
    <definedName name="_779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33"}</definedName>
    <definedName name="_78__FDSAUDITLINK__" localSheetId="2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78__FDSAUDITLINK__" hidden="1">{"fdsup://Directions/FactSet Auditing Viewer?action=AUDIT_VALUE&amp;DB=129&amp;ID1=738048&amp;VALUEID=02001&amp;SDATE=201101&amp;PERIODTYPE=SEMI_STD&amp;SCFT=3&amp;window=popup_no_bar&amp;width=385&amp;height=120&amp;START_MAXIMIZED=FALSE&amp;creator=factset&amp;display_string=Audit"}</definedName>
    <definedName name="_7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666"}</definedName>
    <definedName name="_7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666"}</definedName>
    <definedName name="_780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32"}</definedName>
    <definedName name="_780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32"}</definedName>
    <definedName name="_780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31"}</definedName>
    <definedName name="_780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31"}</definedName>
    <definedName name="_7802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30"}</definedName>
    <definedName name="_7802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30"}</definedName>
    <definedName name="_780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29"}</definedName>
    <definedName name="_780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29"}</definedName>
    <definedName name="_780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28"}</definedName>
    <definedName name="_780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28"}</definedName>
    <definedName name="_780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27"}</definedName>
    <definedName name="_780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27"}</definedName>
    <definedName name="_780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26"}</definedName>
    <definedName name="_780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26"}</definedName>
    <definedName name="_780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25"}</definedName>
    <definedName name="_780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25"}</definedName>
    <definedName name="_780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24"}</definedName>
    <definedName name="_780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24"}</definedName>
    <definedName name="_780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23"}</definedName>
    <definedName name="_780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23"}</definedName>
    <definedName name="_7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665"}</definedName>
    <definedName name="_7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665"}</definedName>
    <definedName name="_781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22"}</definedName>
    <definedName name="_781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22"}</definedName>
    <definedName name="_781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21"}</definedName>
    <definedName name="_781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21"}</definedName>
    <definedName name="_7812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20"}</definedName>
    <definedName name="_7812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20"}</definedName>
    <definedName name="_781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19"}</definedName>
    <definedName name="_781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19"}</definedName>
    <definedName name="_781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18"}</definedName>
    <definedName name="_781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18"}</definedName>
    <definedName name="_781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17"}</definedName>
    <definedName name="_781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17"}</definedName>
    <definedName name="_781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16"}</definedName>
    <definedName name="_781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16"}</definedName>
    <definedName name="_781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15"}</definedName>
    <definedName name="_781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15"}</definedName>
    <definedName name="_781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14"}</definedName>
    <definedName name="_781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14"}</definedName>
    <definedName name="_781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13"}</definedName>
    <definedName name="_781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13"}</definedName>
    <definedName name="_7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664"}</definedName>
    <definedName name="_7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664"}</definedName>
    <definedName name="_782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12"}</definedName>
    <definedName name="_782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12"}</definedName>
    <definedName name="_782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11"}</definedName>
    <definedName name="_782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11"}</definedName>
    <definedName name="_7822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10"}</definedName>
    <definedName name="_7822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10"}</definedName>
    <definedName name="_782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9"}</definedName>
    <definedName name="_782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9"}</definedName>
    <definedName name="_782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8"}</definedName>
    <definedName name="_782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8"}</definedName>
    <definedName name="_782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7"}</definedName>
    <definedName name="_782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7"}</definedName>
    <definedName name="_782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6"}</definedName>
    <definedName name="_782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6"}</definedName>
    <definedName name="_782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"}</definedName>
    <definedName name="_782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"}</definedName>
    <definedName name="_782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"}</definedName>
    <definedName name="_782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4"}</definedName>
    <definedName name="_7829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"}</definedName>
    <definedName name="_7829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3"}</definedName>
    <definedName name="_7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663"}</definedName>
    <definedName name="_7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663"}</definedName>
    <definedName name="_7830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"}</definedName>
    <definedName name="_7830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2"}</definedName>
    <definedName name="_7831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"}</definedName>
    <definedName name="_7831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1"}</definedName>
    <definedName name="_7832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60"}</definedName>
    <definedName name="_7832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60"}</definedName>
    <definedName name="_7833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59"}</definedName>
    <definedName name="_7833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59"}</definedName>
    <definedName name="_7834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58"}</definedName>
    <definedName name="_7834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58"}</definedName>
    <definedName name="_7835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57"}</definedName>
    <definedName name="_7835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57"}</definedName>
    <definedName name="_7836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56"}</definedName>
    <definedName name="_7836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56"}</definedName>
    <definedName name="_7837__FDSAUDITLINK__" localSheetId="2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55"}</definedName>
    <definedName name="_7837__FDSAUDITLINK__" hidden="1">{"fdsup://directions/FAT Viewer?action=UPDATE&amp;creator=factset&amp;DYN_ARGS=TRUE&amp;DOC_NAME=FAT:FQL_AUDITING_CLIENT_TEMPLATE.FAT&amp;display_string=Audit&amp;VAR:KEY=LKXYVMFEJM&amp;VAR:QUERY=RkZfRU5UUlBSX1ZBTF9EQUlMWSg0MDk0NiwtNUFZLEFNLCwsJ0RJTCcp&amp;WINDOW=FIRST_POPUP&amp;HEIGHT=45","0&amp;WIDTH=450&amp;START_MAXIMIZED=FALSE&amp;VAR:CALENDAR=FIVEDAY&amp;VAR:SYMBOL=738048&amp;VAR:INDEX=55"}</definedName>
    <definedName name="_783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0"}</definedName>
    <definedName name="_783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0"}</definedName>
    <definedName name="_783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54"}</definedName>
    <definedName name="_783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54"}</definedName>
    <definedName name="_7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662"}</definedName>
    <definedName name="_7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662"}</definedName>
    <definedName name="_784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53"}</definedName>
    <definedName name="_784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53"}</definedName>
    <definedName name="_784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52"}</definedName>
    <definedName name="_784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52"}</definedName>
    <definedName name="_784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51"}</definedName>
    <definedName name="_784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51"}</definedName>
    <definedName name="_7843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50"}</definedName>
    <definedName name="_7843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50"}</definedName>
    <definedName name="_7844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49"}</definedName>
    <definedName name="_7844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49"}</definedName>
    <definedName name="_784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48"}</definedName>
    <definedName name="_784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48"}</definedName>
    <definedName name="_784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47"}</definedName>
    <definedName name="_784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47"}</definedName>
    <definedName name="_784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46"}</definedName>
    <definedName name="_784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46"}</definedName>
    <definedName name="_784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45"}</definedName>
    <definedName name="_784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45"}</definedName>
    <definedName name="_784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44"}</definedName>
    <definedName name="_784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44"}</definedName>
    <definedName name="_7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661"}</definedName>
    <definedName name="_7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661"}</definedName>
    <definedName name="_785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43"}</definedName>
    <definedName name="_785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43"}</definedName>
    <definedName name="_785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42"}</definedName>
    <definedName name="_785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42"}</definedName>
    <definedName name="_785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41"}</definedName>
    <definedName name="_785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41"}</definedName>
    <definedName name="_7853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40"}</definedName>
    <definedName name="_7853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40"}</definedName>
    <definedName name="_7854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39"}</definedName>
    <definedName name="_7854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39"}</definedName>
    <definedName name="_785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38"}</definedName>
    <definedName name="_785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38"}</definedName>
    <definedName name="_785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37"}</definedName>
    <definedName name="_785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37"}</definedName>
    <definedName name="_785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36"}</definedName>
    <definedName name="_785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36"}</definedName>
    <definedName name="_785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35"}</definedName>
    <definedName name="_785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35"}</definedName>
    <definedName name="_785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34"}</definedName>
    <definedName name="_785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34"}</definedName>
    <definedName name="_7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660"}</definedName>
    <definedName name="_7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660"}</definedName>
    <definedName name="_786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33"}</definedName>
    <definedName name="_786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33"}</definedName>
    <definedName name="_786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32"}</definedName>
    <definedName name="_786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32"}</definedName>
    <definedName name="_786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31"}</definedName>
    <definedName name="_786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31"}</definedName>
    <definedName name="_7863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30"}</definedName>
    <definedName name="_7863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30"}</definedName>
    <definedName name="_7864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29"}</definedName>
    <definedName name="_7864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29"}</definedName>
    <definedName name="_786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28"}</definedName>
    <definedName name="_786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28"}</definedName>
    <definedName name="_786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27"}</definedName>
    <definedName name="_786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27"}</definedName>
    <definedName name="_786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26"}</definedName>
    <definedName name="_786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26"}</definedName>
    <definedName name="_786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25"}</definedName>
    <definedName name="_786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25"}</definedName>
    <definedName name="_786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24"}</definedName>
    <definedName name="_786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24"}</definedName>
    <definedName name="_7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659"}</definedName>
    <definedName name="_7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659"}</definedName>
    <definedName name="_787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23"}</definedName>
    <definedName name="_787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23"}</definedName>
    <definedName name="_787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22"}</definedName>
    <definedName name="_787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22"}</definedName>
    <definedName name="_787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21"}</definedName>
    <definedName name="_787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21"}</definedName>
    <definedName name="_7873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20"}</definedName>
    <definedName name="_7873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20"}</definedName>
    <definedName name="_7874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19"}</definedName>
    <definedName name="_7874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19"}</definedName>
    <definedName name="_787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18"}</definedName>
    <definedName name="_787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18"}</definedName>
    <definedName name="_787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17"}</definedName>
    <definedName name="_787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17"}</definedName>
    <definedName name="_787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16"}</definedName>
    <definedName name="_787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16"}</definedName>
    <definedName name="_787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15"}</definedName>
    <definedName name="_787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15"}</definedName>
    <definedName name="_787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14"}</definedName>
    <definedName name="_787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14"}</definedName>
    <definedName name="_7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658"}</definedName>
    <definedName name="_7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658"}</definedName>
    <definedName name="_788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13"}</definedName>
    <definedName name="_788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13"}</definedName>
    <definedName name="_788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12"}</definedName>
    <definedName name="_788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12"}</definedName>
    <definedName name="_788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11"}</definedName>
    <definedName name="_788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11"}</definedName>
    <definedName name="_7883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10"}</definedName>
    <definedName name="_7883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10"}</definedName>
    <definedName name="_7884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9"}</definedName>
    <definedName name="_7884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9"}</definedName>
    <definedName name="_788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8"}</definedName>
    <definedName name="_788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8"}</definedName>
    <definedName name="_788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7"}</definedName>
    <definedName name="_788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7"}</definedName>
    <definedName name="_788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6"}</definedName>
    <definedName name="_788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6"}</definedName>
    <definedName name="_788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"}</definedName>
    <definedName name="_788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"}</definedName>
    <definedName name="_788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"}</definedName>
    <definedName name="_788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4"}</definedName>
    <definedName name="_7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657"}</definedName>
    <definedName name="_7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657"}</definedName>
    <definedName name="_789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"}</definedName>
    <definedName name="_789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3"}</definedName>
    <definedName name="_7891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"}</definedName>
    <definedName name="_7891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2"}</definedName>
    <definedName name="_7892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"}</definedName>
    <definedName name="_7892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1"}</definedName>
    <definedName name="_7893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60"}</definedName>
    <definedName name="_7893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60"}</definedName>
    <definedName name="_7894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59"}</definedName>
    <definedName name="_7894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59"}</definedName>
    <definedName name="_7895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58"}</definedName>
    <definedName name="_7895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58"}</definedName>
    <definedName name="_7896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57"}</definedName>
    <definedName name="_7896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57"}</definedName>
    <definedName name="_7897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56"}</definedName>
    <definedName name="_7897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56"}</definedName>
    <definedName name="_7898__FDSAUDITLINK__" localSheetId="2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55"}</definedName>
    <definedName name="_7898__FDSAUDITLINK__" hidden="1">{"fdsup://directions/FAT Viewer?action=UPDATE&amp;creator=factset&amp;DYN_ARGS=TRUE&amp;DOC_NAME=FAT:FQL_AUDITING_CLIENT_TEMPLATE.FAT&amp;display_string=Audit&amp;VAR:KEY=XQFKXWZOXI&amp;VAR:QUERY=RkZfRU5UUlBSX1ZBTF9EQUlMWSg0MDk0NiwtNUFZLEFNLCwsJ0RJTCcp&amp;WINDOW=FIRST_POPUP&amp;HEIGHT=45","0&amp;WIDTH=450&amp;START_MAXIMIZED=FALSE&amp;VAR:CALENDAR=FIVEDAY&amp;VAR:SYMBOL=418224&amp;VAR:INDEX=55"}</definedName>
    <definedName name="_789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54"}</definedName>
    <definedName name="_789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54"}</definedName>
    <definedName name="_79__FDSAUDITLINK__" localSheetId="2" hidden="1">{"fdsup://directions/FAT Viewer?action=UPDATE&amp;creator=factset&amp;DYN_ARGS=TRUE&amp;DOC_NAME=FAT:FQL_AUDITING_CLIENT_TEMPLATE.FAT&amp;display_string=Audit&amp;VAR:KEY=PANAPYZQNE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79__FDSAUDITLINK__" hidden="1">{"fdsup://directions/FAT Viewer?action=UPDATE&amp;creator=factset&amp;DYN_ARGS=TRUE&amp;DOC_NAME=FAT:FQL_AUDITING_CLIENT_TEMPLATE.FAT&amp;display_string=Audit&amp;VAR:KEY=PANAPYZQNE&amp;VAR:QUERY=KChKVUxJQU4oRkZfQ0FTSF9TVChRVFIsMCkuZGF0ZXMpQEpVTElBTihGRl9DQVNIX1NUKFNFTUksMCkuZGF0Z","XMpKUBKVUxJQU4oRkZfQ0FTSF9TVChBTk4sMCkuZGF0ZXMpKQ==&amp;WINDOW=FIRST_POPUP&amp;HEIGHT=450&amp;WIDTH=450&amp;START_MAXIMIZED=FALSE&amp;VAR:CALENDAR=FIVEDAY&amp;VAR:SYMBOL=738048&amp;VAR:INDEX=0"}</definedName>
    <definedName name="_7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656"}</definedName>
    <definedName name="_7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656"}</definedName>
    <definedName name="_790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53"}</definedName>
    <definedName name="_790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53"}</definedName>
    <definedName name="_790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52"}</definedName>
    <definedName name="_790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52"}</definedName>
    <definedName name="_790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51"}</definedName>
    <definedName name="_790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51"}</definedName>
    <definedName name="_790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50"}</definedName>
    <definedName name="_790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50"}</definedName>
    <definedName name="_790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49"}</definedName>
    <definedName name="_790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49"}</definedName>
    <definedName name="_790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48"}</definedName>
    <definedName name="_790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48"}</definedName>
    <definedName name="_790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47"}</definedName>
    <definedName name="_790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47"}</definedName>
    <definedName name="_7907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46"}</definedName>
    <definedName name="_7907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46"}</definedName>
    <definedName name="_7908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45"}</definedName>
    <definedName name="_7908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45"}</definedName>
    <definedName name="_790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44"}</definedName>
    <definedName name="_790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44"}</definedName>
    <definedName name="_7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655"}</definedName>
    <definedName name="_7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655"}</definedName>
    <definedName name="_791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43"}</definedName>
    <definedName name="_791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43"}</definedName>
    <definedName name="_791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42"}</definedName>
    <definedName name="_791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42"}</definedName>
    <definedName name="_791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41"}</definedName>
    <definedName name="_791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41"}</definedName>
    <definedName name="_791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40"}</definedName>
    <definedName name="_791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40"}</definedName>
    <definedName name="_791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39"}</definedName>
    <definedName name="_791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39"}</definedName>
    <definedName name="_791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38"}</definedName>
    <definedName name="_791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38"}</definedName>
    <definedName name="_791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37"}</definedName>
    <definedName name="_791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37"}</definedName>
    <definedName name="_7917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36"}</definedName>
    <definedName name="_7917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36"}</definedName>
    <definedName name="_7918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35"}</definedName>
    <definedName name="_7918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35"}</definedName>
    <definedName name="_791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34"}</definedName>
    <definedName name="_791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34"}</definedName>
    <definedName name="_7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654"}</definedName>
    <definedName name="_7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654"}</definedName>
    <definedName name="_792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33"}</definedName>
    <definedName name="_792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33"}</definedName>
    <definedName name="_792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32"}</definedName>
    <definedName name="_792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32"}</definedName>
    <definedName name="_792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31"}</definedName>
    <definedName name="_792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31"}</definedName>
    <definedName name="_792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30"}</definedName>
    <definedName name="_792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30"}</definedName>
    <definedName name="_792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29"}</definedName>
    <definedName name="_792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29"}</definedName>
    <definedName name="_792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28"}</definedName>
    <definedName name="_792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28"}</definedName>
    <definedName name="_792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27"}</definedName>
    <definedName name="_792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27"}</definedName>
    <definedName name="_7927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26"}</definedName>
    <definedName name="_7927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26"}</definedName>
    <definedName name="_7928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25"}</definedName>
    <definedName name="_7928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25"}</definedName>
    <definedName name="_792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24"}</definedName>
    <definedName name="_792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24"}</definedName>
    <definedName name="_7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653"}</definedName>
    <definedName name="_7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653"}</definedName>
    <definedName name="_793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23"}</definedName>
    <definedName name="_793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23"}</definedName>
    <definedName name="_793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22"}</definedName>
    <definedName name="_793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22"}</definedName>
    <definedName name="_793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21"}</definedName>
    <definedName name="_793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21"}</definedName>
    <definedName name="_793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20"}</definedName>
    <definedName name="_793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20"}</definedName>
    <definedName name="_793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19"}</definedName>
    <definedName name="_793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19"}</definedName>
    <definedName name="_793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18"}</definedName>
    <definedName name="_793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18"}</definedName>
    <definedName name="_793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17"}</definedName>
    <definedName name="_793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17"}</definedName>
    <definedName name="_7937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16"}</definedName>
    <definedName name="_7937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16"}</definedName>
    <definedName name="_7938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15"}</definedName>
    <definedName name="_7938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15"}</definedName>
    <definedName name="_793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14"}</definedName>
    <definedName name="_793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14"}</definedName>
    <definedName name="_7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652"}</definedName>
    <definedName name="_7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652"}</definedName>
    <definedName name="_794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13"}</definedName>
    <definedName name="_794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13"}</definedName>
    <definedName name="_794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12"}</definedName>
    <definedName name="_794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12"}</definedName>
    <definedName name="_794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11"}</definedName>
    <definedName name="_794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11"}</definedName>
    <definedName name="_7943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10"}</definedName>
    <definedName name="_7943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10"}</definedName>
    <definedName name="_7944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9"}</definedName>
    <definedName name="_7944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9"}</definedName>
    <definedName name="_7945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8"}</definedName>
    <definedName name="_7945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8"}</definedName>
    <definedName name="_7946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7"}</definedName>
    <definedName name="_7946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7"}</definedName>
    <definedName name="_7947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6"}</definedName>
    <definedName name="_7947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6"}</definedName>
    <definedName name="_7948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"}</definedName>
    <definedName name="_7948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5"}</definedName>
    <definedName name="_794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"}</definedName>
    <definedName name="_794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4"}</definedName>
    <definedName name="_7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651"}</definedName>
    <definedName name="_7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651"}</definedName>
    <definedName name="_7950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"}</definedName>
    <definedName name="_7950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3"}</definedName>
    <definedName name="_7951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"}</definedName>
    <definedName name="_7951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2"}</definedName>
    <definedName name="_7952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"}</definedName>
    <definedName name="_7952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1"}</definedName>
    <definedName name="_795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54"}</definedName>
    <definedName name="_795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54"}</definedName>
    <definedName name="_795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53"}</definedName>
    <definedName name="_795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53"}</definedName>
    <definedName name="_795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52"}</definedName>
    <definedName name="_795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52"}</definedName>
    <definedName name="_795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51"}</definedName>
    <definedName name="_795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51"}</definedName>
    <definedName name="_795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50"}</definedName>
    <definedName name="_795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50"}</definedName>
    <definedName name="_795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49"}</definedName>
    <definedName name="_795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49"}</definedName>
    <definedName name="_7959__FDSAUDITLINK__" localSheetId="2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0"}</definedName>
    <definedName name="_7959__FDSAUDITLINK__" hidden="1">{"fdsup://directions/FAT Viewer?action=UPDATE&amp;creator=factset&amp;DYN_ARGS=TRUE&amp;DOC_NAME=FAT:FQL_AUDITING_CLIENT_TEMPLATE.FAT&amp;display_string=Audit&amp;VAR:KEY=FAPUNSFWJY&amp;VAR:QUERY=RkZfRU5UUlBSX1ZBTF9EQUlMWSg0MDk0NiwtNUFZLEFNLCwsJ0RJTCcp&amp;WINDOW=FIRST_POPUP&amp;HEIGHT=45","0&amp;WIDTH=450&amp;START_MAXIMIZED=FALSE&amp;VAR:CALENDAR=FIVEDAY&amp;VAR:SYMBOL=711075&amp;VAR:INDEX=0"}</definedName>
    <definedName name="_7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650"}</definedName>
    <definedName name="_7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650"}</definedName>
    <definedName name="_796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54"}</definedName>
    <definedName name="_796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54"}</definedName>
    <definedName name="_796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53"}</definedName>
    <definedName name="_796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53"}</definedName>
    <definedName name="_796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52"}</definedName>
    <definedName name="_796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52"}</definedName>
    <definedName name="_796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51"}</definedName>
    <definedName name="_796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51"}</definedName>
    <definedName name="_7964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50"}</definedName>
    <definedName name="_7964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50"}</definedName>
    <definedName name="_796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49"}</definedName>
    <definedName name="_796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49"}</definedName>
    <definedName name="_796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48"}</definedName>
    <definedName name="_796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48"}</definedName>
    <definedName name="_796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47"}</definedName>
    <definedName name="_796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47"}</definedName>
    <definedName name="_796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46"}</definedName>
    <definedName name="_796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46"}</definedName>
    <definedName name="_796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45"}</definedName>
    <definedName name="_796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45"}</definedName>
    <definedName name="_7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649"}</definedName>
    <definedName name="_7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649"}</definedName>
    <definedName name="_797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44"}</definedName>
    <definedName name="_797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44"}</definedName>
    <definedName name="_797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43"}</definedName>
    <definedName name="_797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43"}</definedName>
    <definedName name="_797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42"}</definedName>
    <definedName name="_797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42"}</definedName>
    <definedName name="_797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41"}</definedName>
    <definedName name="_797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41"}</definedName>
    <definedName name="_7974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40"}</definedName>
    <definedName name="_7974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40"}</definedName>
    <definedName name="_797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39"}</definedName>
    <definedName name="_797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39"}</definedName>
    <definedName name="_797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38"}</definedName>
    <definedName name="_797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38"}</definedName>
    <definedName name="_797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37"}</definedName>
    <definedName name="_797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37"}</definedName>
    <definedName name="_797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36"}</definedName>
    <definedName name="_797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36"}</definedName>
    <definedName name="_797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35"}</definedName>
    <definedName name="_797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35"}</definedName>
    <definedName name="_7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648"}</definedName>
    <definedName name="_7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648"}</definedName>
    <definedName name="_798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34"}</definedName>
    <definedName name="_798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34"}</definedName>
    <definedName name="_798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33"}</definedName>
    <definedName name="_798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33"}</definedName>
    <definedName name="_798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32"}</definedName>
    <definedName name="_798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32"}</definedName>
    <definedName name="_798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31"}</definedName>
    <definedName name="_798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31"}</definedName>
    <definedName name="_7984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30"}</definedName>
    <definedName name="_7984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30"}</definedName>
    <definedName name="_798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29"}</definedName>
    <definedName name="_798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29"}</definedName>
    <definedName name="_798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28"}</definedName>
    <definedName name="_798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28"}</definedName>
    <definedName name="_798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27"}</definedName>
    <definedName name="_798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27"}</definedName>
    <definedName name="_798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26"}</definedName>
    <definedName name="_798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26"}</definedName>
    <definedName name="_798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25"}</definedName>
    <definedName name="_798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25"}</definedName>
    <definedName name="_7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647"}</definedName>
    <definedName name="_7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647"}</definedName>
    <definedName name="_799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24"}</definedName>
    <definedName name="_799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24"}</definedName>
    <definedName name="_799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23"}</definedName>
    <definedName name="_799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23"}</definedName>
    <definedName name="_799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22"}</definedName>
    <definedName name="_799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22"}</definedName>
    <definedName name="_799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21"}</definedName>
    <definedName name="_799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21"}</definedName>
    <definedName name="_7994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20"}</definedName>
    <definedName name="_7994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20"}</definedName>
    <definedName name="_799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19"}</definedName>
    <definedName name="_799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19"}</definedName>
    <definedName name="_799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18"}</definedName>
    <definedName name="_799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18"}</definedName>
    <definedName name="_799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17"}</definedName>
    <definedName name="_799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17"}</definedName>
    <definedName name="_799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16"}</definedName>
    <definedName name="_799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16"}</definedName>
    <definedName name="_799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15"}</definedName>
    <definedName name="_799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15"}</definedName>
    <definedName name="_8__123Graph_ACHART_1" hidden="1">'[24]Steel Comp.'!$X$8:$X$19</definedName>
    <definedName name="_8__123Graph_ACHART_2" hidden="1">'[22]Steel Comp.'!$Z$8:$Z$19</definedName>
    <definedName name="_8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59"}</definedName>
    <definedName name="_8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59"}</definedName>
    <definedName name="_8__FDSAUDITLINK___1" localSheetId="2" hidden="1">{"fdsup://directions/FAT Viewer?action=UPDATE&amp;creator=factset&amp;DYN_ARGS=TRUE&amp;DOC_NAME=FAT:FQL_AUDITING_CLIENT_TEMPLATE.FAT&amp;display_string=Audit&amp;VAR:KEY=EVARWFUXYD&amp;VAR:QUERY=UkdGX0VOVFJQUl9WQUwoQU5OLDQwMTc4LCwsLCwsTk9BVURJVCk=&amp;WINDOW=FIRST_POPUP&amp;HEIGHT=450&amp;WI","DTH=450&amp;START_MAXIMIZED=FALSE&amp;VAR:CALENDAR=US&amp;VAR:SYMBOL=NUVA&amp;VAR:INDEX=0"}</definedName>
    <definedName name="_8__FDSAUDITLINK___1" hidden="1">{"fdsup://directions/FAT Viewer?action=UPDATE&amp;creator=factset&amp;DYN_ARGS=TRUE&amp;DOC_NAME=FAT:FQL_AUDITING_CLIENT_TEMPLATE.FAT&amp;display_string=Audit&amp;VAR:KEY=EVARWFUXYD&amp;VAR:QUERY=UkdGX0VOVFJQUl9WQUwoQU5OLDQwMTc4LCwsLCwsTk9BVURJVCk=&amp;WINDOW=FIRST_POPUP&amp;HEIGHT=450&amp;WI","DTH=450&amp;START_MAXIMIZED=FALSE&amp;VAR:CALENDAR=US&amp;VAR:SYMBOL=NUVA&amp;VAR:INDEX=0"}</definedName>
    <definedName name="_8__FDSAUDITLINK___2" localSheetId="2" hidden="1">{"fdsup://directions/FAT Viewer?action=UPDATE&amp;creator=factset&amp;DYN_ARGS=TRUE&amp;DOC_NAME=FAT:FQL_AUDITING_CLIENT_TEMPLATE.FAT&amp;display_string=Audit&amp;VAR:KEY=EVARWFUXYD&amp;VAR:QUERY=UkdGX0VOVFJQUl9WQUwoQU5OLDQwMTc4LCwsLCwsTk9BVURJVCk=&amp;WINDOW=FIRST_POPUP&amp;HEIGHT=450&amp;WI","DTH=450&amp;START_MAXIMIZED=FALSE&amp;VAR:CALENDAR=US&amp;VAR:SYMBOL=NUVA&amp;VAR:INDEX=0"}</definedName>
    <definedName name="_8__FDSAUDITLINK___2" hidden="1">{"fdsup://directions/FAT Viewer?action=UPDATE&amp;creator=factset&amp;DYN_ARGS=TRUE&amp;DOC_NAME=FAT:FQL_AUDITING_CLIENT_TEMPLATE.FAT&amp;display_string=Audit&amp;VAR:KEY=EVARWFUXYD&amp;VAR:QUERY=UkdGX0VOVFJQUl9WQUwoQU5OLDQwMTc4LCwsLCwsTk9BVURJVCk=&amp;WINDOW=FIRST_POPUP&amp;HEIGHT=450&amp;WI","DTH=450&amp;START_MAXIMIZED=FALSE&amp;VAR:CALENDAR=US&amp;VAR:SYMBOL=NUVA&amp;VAR:INDEX=0"}</definedName>
    <definedName name="_80__FDSAUDITLINK__" localSheetId="2" hidden="1">{"fdsup://directions/FAT Viewer?action=UPDATE&amp;creator=factset&amp;DYN_ARGS=TRUE&amp;DOC_NAME=FAT:FQL_AUDITING_CLIENT_TEMPLATE.FAT&amp;display_string=Audit&amp;VAR:KEY=JUTOLQFEVS&amp;VAR:QUERY=RkZfRUJJVERBX09QRVIoQU5OLC0xQVkp&amp;WINDOW=FIRST_POPUP&amp;HEIGHT=450&amp;WIDTH=450&amp;START_MAXIMI","ZED=FALSE&amp;VAR:CALENDAR=FIVEDAY&amp;VAR:SYMBOL=738048&amp;VAR:INDEX=0"}</definedName>
    <definedName name="_80__FDSAUDITLINK__" hidden="1">{"fdsup://directions/FAT Viewer?action=UPDATE&amp;creator=factset&amp;DYN_ARGS=TRUE&amp;DOC_NAME=FAT:FQL_AUDITING_CLIENT_TEMPLATE.FAT&amp;display_string=Audit&amp;VAR:KEY=JUTOLQFEVS&amp;VAR:QUERY=RkZfRUJJVERBX09QRVIoQU5OLC0xQVkp&amp;WINDOW=FIRST_POPUP&amp;HEIGHT=450&amp;WIDTH=450&amp;START_MAXIMI","ZED=FALSE&amp;VAR:CALENDAR=FIVEDAY&amp;VAR:SYMBOL=738048&amp;VAR:INDEX=0"}</definedName>
    <definedName name="_8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646"}</definedName>
    <definedName name="_8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646"}</definedName>
    <definedName name="_800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14"}</definedName>
    <definedName name="_800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14"}</definedName>
    <definedName name="_800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13"}</definedName>
    <definedName name="_800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13"}</definedName>
    <definedName name="_800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12"}</definedName>
    <definedName name="_800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12"}</definedName>
    <definedName name="_800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11"}</definedName>
    <definedName name="_800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11"}</definedName>
    <definedName name="_8004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10"}</definedName>
    <definedName name="_8004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10"}</definedName>
    <definedName name="_800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9"}</definedName>
    <definedName name="_800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9"}</definedName>
    <definedName name="_800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8"}</definedName>
    <definedName name="_800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8"}</definedName>
    <definedName name="_800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7"}</definedName>
    <definedName name="_800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7"}</definedName>
    <definedName name="_800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6"}</definedName>
    <definedName name="_800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6"}</definedName>
    <definedName name="_800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"}</definedName>
    <definedName name="_800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"}</definedName>
    <definedName name="_8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645"}</definedName>
    <definedName name="_8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645"}</definedName>
    <definedName name="_801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"}</definedName>
    <definedName name="_801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4"}</definedName>
    <definedName name="_8011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"}</definedName>
    <definedName name="_8011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3"}</definedName>
    <definedName name="_8012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"}</definedName>
    <definedName name="_8012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2"}</definedName>
    <definedName name="_8013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"}</definedName>
    <definedName name="_8013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1"}</definedName>
    <definedName name="_801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54"}</definedName>
    <definedName name="_801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54"}</definedName>
    <definedName name="_801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53"}</definedName>
    <definedName name="_801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53"}</definedName>
    <definedName name="_801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52"}</definedName>
    <definedName name="_801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52"}</definedName>
    <definedName name="_801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51"}</definedName>
    <definedName name="_801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51"}</definedName>
    <definedName name="_801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50"}</definedName>
    <definedName name="_801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50"}</definedName>
    <definedName name="_801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49"}</definedName>
    <definedName name="_801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49"}</definedName>
    <definedName name="_8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644"}</definedName>
    <definedName name="_8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644"}</definedName>
    <definedName name="_802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0"}</definedName>
    <definedName name="_802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0"}</definedName>
    <definedName name="_802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54"}</definedName>
    <definedName name="_802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54"}</definedName>
    <definedName name="_802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53"}</definedName>
    <definedName name="_802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53"}</definedName>
    <definedName name="_802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52"}</definedName>
    <definedName name="_802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52"}</definedName>
    <definedName name="_802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51"}</definedName>
    <definedName name="_802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51"}</definedName>
    <definedName name="_802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50"}</definedName>
    <definedName name="_802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50"}</definedName>
    <definedName name="_8026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49"}</definedName>
    <definedName name="_8026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49"}</definedName>
    <definedName name="_8027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48"}</definedName>
    <definedName name="_8027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48"}</definedName>
    <definedName name="_8028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47"}</definedName>
    <definedName name="_8028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47"}</definedName>
    <definedName name="_802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46"}</definedName>
    <definedName name="_802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46"}</definedName>
    <definedName name="_8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643"}</definedName>
    <definedName name="_8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643"}</definedName>
    <definedName name="_803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45"}</definedName>
    <definedName name="_803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45"}</definedName>
    <definedName name="_803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44"}</definedName>
    <definedName name="_803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44"}</definedName>
    <definedName name="_803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43"}</definedName>
    <definedName name="_803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43"}</definedName>
    <definedName name="_803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42"}</definedName>
    <definedName name="_803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42"}</definedName>
    <definedName name="_803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41"}</definedName>
    <definedName name="_803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41"}</definedName>
    <definedName name="_803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40"}</definedName>
    <definedName name="_803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40"}</definedName>
    <definedName name="_8036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39"}</definedName>
    <definedName name="_8036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39"}</definedName>
    <definedName name="_8037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38"}</definedName>
    <definedName name="_8037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38"}</definedName>
    <definedName name="_8038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37"}</definedName>
    <definedName name="_8038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37"}</definedName>
    <definedName name="_803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36"}</definedName>
    <definedName name="_803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36"}</definedName>
    <definedName name="_8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642"}</definedName>
    <definedName name="_8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642"}</definedName>
    <definedName name="_804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35"}</definedName>
    <definedName name="_804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35"}</definedName>
    <definedName name="_804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34"}</definedName>
    <definedName name="_804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34"}</definedName>
    <definedName name="_804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33"}</definedName>
    <definedName name="_804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33"}</definedName>
    <definedName name="_804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32"}</definedName>
    <definedName name="_804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32"}</definedName>
    <definedName name="_804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31"}</definedName>
    <definedName name="_804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31"}</definedName>
    <definedName name="_804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30"}</definedName>
    <definedName name="_804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30"}</definedName>
    <definedName name="_8046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29"}</definedName>
    <definedName name="_8046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29"}</definedName>
    <definedName name="_8047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28"}</definedName>
    <definedName name="_8047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28"}</definedName>
    <definedName name="_8048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27"}</definedName>
    <definedName name="_8048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27"}</definedName>
    <definedName name="_804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26"}</definedName>
    <definedName name="_804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26"}</definedName>
    <definedName name="_8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641"}</definedName>
    <definedName name="_8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641"}</definedName>
    <definedName name="_805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25"}</definedName>
    <definedName name="_805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25"}</definedName>
    <definedName name="_805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24"}</definedName>
    <definedName name="_805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24"}</definedName>
    <definedName name="_805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23"}</definedName>
    <definedName name="_805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23"}</definedName>
    <definedName name="_805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22"}</definedName>
    <definedName name="_805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22"}</definedName>
    <definedName name="_805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21"}</definedName>
    <definedName name="_805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21"}</definedName>
    <definedName name="_805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20"}</definedName>
    <definedName name="_805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20"}</definedName>
    <definedName name="_8056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19"}</definedName>
    <definedName name="_8056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19"}</definedName>
    <definedName name="_8057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18"}</definedName>
    <definedName name="_8057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18"}</definedName>
    <definedName name="_8058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17"}</definedName>
    <definedName name="_8058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17"}</definedName>
    <definedName name="_805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16"}</definedName>
    <definedName name="_805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16"}</definedName>
    <definedName name="_8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640"}</definedName>
    <definedName name="_8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640"}</definedName>
    <definedName name="_806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15"}</definedName>
    <definedName name="_806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15"}</definedName>
    <definedName name="_806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14"}</definedName>
    <definedName name="_806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14"}</definedName>
    <definedName name="_806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13"}</definedName>
    <definedName name="_806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13"}</definedName>
    <definedName name="_806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12"}</definedName>
    <definedName name="_806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12"}</definedName>
    <definedName name="_806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11"}</definedName>
    <definedName name="_806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11"}</definedName>
    <definedName name="_8065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10"}</definedName>
    <definedName name="_8065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10"}</definedName>
    <definedName name="_8066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9"}</definedName>
    <definedName name="_8066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9"}</definedName>
    <definedName name="_8067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8"}</definedName>
    <definedName name="_8067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8"}</definedName>
    <definedName name="_8068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7"}</definedName>
    <definedName name="_8068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7"}</definedName>
    <definedName name="_8069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6"}</definedName>
    <definedName name="_8069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6"}</definedName>
    <definedName name="_8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639"}</definedName>
    <definedName name="_8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639"}</definedName>
    <definedName name="_8070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"}</definedName>
    <definedName name="_8070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5"}</definedName>
    <definedName name="_8071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"}</definedName>
    <definedName name="_8071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4"}</definedName>
    <definedName name="_8072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"}</definedName>
    <definedName name="_8072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3"}</definedName>
    <definedName name="_8073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"}</definedName>
    <definedName name="_8073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2"}</definedName>
    <definedName name="_8074__FDSAUDITLINK__" localSheetId="2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"}</definedName>
    <definedName name="_8074__FDSAUDITLINK__" hidden="1">{"fdsup://directions/FAT Viewer?action=UPDATE&amp;creator=factset&amp;DYN_ARGS=TRUE&amp;DOC_NAME=FAT:FQL_AUDITING_CLIENT_TEMPLATE.FAT&amp;display_string=Audit&amp;VAR:KEY=FARMZKPUNS&amp;VAR:QUERY=RkZfRU5UUlBSX1ZBTF9EQUlMWSg0MDk0NiwtNUFZLEFNLCwsJ0RJTCcp&amp;WINDOW=FIRST_POPUP&amp;HEIGHT=45","0&amp;WIDTH=450&amp;START_MAXIMIZED=FALSE&amp;VAR:CALENDAR=FIVEDAY&amp;VAR:SYMBOL=240645&amp;VAR:INDEX=1"}</definedName>
    <definedName name="_8075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60"}</definedName>
    <definedName name="_8075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60"}</definedName>
    <definedName name="_8076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59"}</definedName>
    <definedName name="_8076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59"}</definedName>
    <definedName name="_8077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58"}</definedName>
    <definedName name="_8077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58"}</definedName>
    <definedName name="_8078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57"}</definedName>
    <definedName name="_8078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57"}</definedName>
    <definedName name="_8079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56"}</definedName>
    <definedName name="_8079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56"}</definedName>
    <definedName name="_8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638"}</definedName>
    <definedName name="_8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638"}</definedName>
    <definedName name="_8080__FDSAUDITLINK__" localSheetId="2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55"}</definedName>
    <definedName name="_8080__FDSAUDITLINK__" hidden="1">{"fdsup://directions/FAT Viewer?action=UPDATE&amp;creator=factset&amp;DYN_ARGS=TRUE&amp;DOC_NAME=FAT:FQL_AUDITING_CLIENT_TEMPLATE.FAT&amp;display_string=Audit&amp;VAR:KEY=BUVSHULANQ&amp;VAR:QUERY=RkZfRU5UUlBSX1ZBTF9EQUlMWSg0MDk0NiwtNUFZLEFNLCwsJ0RJTCcp&amp;WINDOW=FIRST_POPUP&amp;HEIGHT=45","0&amp;WIDTH=450&amp;START_MAXIMIZED=FALSE&amp;VAR:CALENDAR=FIVEDAY&amp;VAR:SYMBOL=512067&amp;VAR:INDEX=55"}</definedName>
    <definedName name="_808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54"}</definedName>
    <definedName name="_808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54"}</definedName>
    <definedName name="_808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53"}</definedName>
    <definedName name="_808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53"}</definedName>
    <definedName name="_808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52"}</definedName>
    <definedName name="_808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52"}</definedName>
    <definedName name="_808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51"}</definedName>
    <definedName name="_808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51"}</definedName>
    <definedName name="_808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50"}</definedName>
    <definedName name="_808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50"}</definedName>
    <definedName name="_808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49"}</definedName>
    <definedName name="_808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49"}</definedName>
    <definedName name="_808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48"}</definedName>
    <definedName name="_808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48"}</definedName>
    <definedName name="_808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47"}</definedName>
    <definedName name="_808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47"}</definedName>
    <definedName name="_808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46"}</definedName>
    <definedName name="_808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46"}</definedName>
    <definedName name="_8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637"}</definedName>
    <definedName name="_8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637"}</definedName>
    <definedName name="_809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45"}</definedName>
    <definedName name="_809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45"}</definedName>
    <definedName name="_809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44"}</definedName>
    <definedName name="_809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44"}</definedName>
    <definedName name="_809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43"}</definedName>
    <definedName name="_809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43"}</definedName>
    <definedName name="_809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42"}</definedName>
    <definedName name="_809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42"}</definedName>
    <definedName name="_809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41"}</definedName>
    <definedName name="_809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41"}</definedName>
    <definedName name="_809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40"}</definedName>
    <definedName name="_809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40"}</definedName>
    <definedName name="_809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39"}</definedName>
    <definedName name="_809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39"}</definedName>
    <definedName name="_809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38"}</definedName>
    <definedName name="_809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38"}</definedName>
    <definedName name="_809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37"}</definedName>
    <definedName name="_809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37"}</definedName>
    <definedName name="_809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36"}</definedName>
    <definedName name="_809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36"}</definedName>
    <definedName name="_81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1275"}</definedName>
    <definedName name="_81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1275"}</definedName>
    <definedName name="_8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636"}</definedName>
    <definedName name="_8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636"}</definedName>
    <definedName name="_810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35"}</definedName>
    <definedName name="_810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35"}</definedName>
    <definedName name="_810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34"}</definedName>
    <definedName name="_810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34"}</definedName>
    <definedName name="_810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33"}</definedName>
    <definedName name="_810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33"}</definedName>
    <definedName name="_810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32"}</definedName>
    <definedName name="_810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32"}</definedName>
    <definedName name="_810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31"}</definedName>
    <definedName name="_810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31"}</definedName>
    <definedName name="_810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30"}</definedName>
    <definedName name="_810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30"}</definedName>
    <definedName name="_810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29"}</definedName>
    <definedName name="_810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29"}</definedName>
    <definedName name="_810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28"}</definedName>
    <definedName name="_810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28"}</definedName>
    <definedName name="_810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27"}</definedName>
    <definedName name="_810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27"}</definedName>
    <definedName name="_810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26"}</definedName>
    <definedName name="_810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26"}</definedName>
    <definedName name="_8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635"}</definedName>
    <definedName name="_8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635"}</definedName>
    <definedName name="_811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25"}</definedName>
    <definedName name="_811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25"}</definedName>
    <definedName name="_811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24"}</definedName>
    <definedName name="_811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24"}</definedName>
    <definedName name="_811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23"}</definedName>
    <definedName name="_811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23"}</definedName>
    <definedName name="_811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22"}</definedName>
    <definedName name="_811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22"}</definedName>
    <definedName name="_811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21"}</definedName>
    <definedName name="_811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21"}</definedName>
    <definedName name="_811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20"}</definedName>
    <definedName name="_811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20"}</definedName>
    <definedName name="_811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19"}</definedName>
    <definedName name="_811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19"}</definedName>
    <definedName name="_811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18"}</definedName>
    <definedName name="_811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18"}</definedName>
    <definedName name="_811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17"}</definedName>
    <definedName name="_811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17"}</definedName>
    <definedName name="_811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16"}</definedName>
    <definedName name="_811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16"}</definedName>
    <definedName name="_8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634"}</definedName>
    <definedName name="_8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634"}</definedName>
    <definedName name="_812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15"}</definedName>
    <definedName name="_812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15"}</definedName>
    <definedName name="_812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14"}</definedName>
    <definedName name="_812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14"}</definedName>
    <definedName name="_812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13"}</definedName>
    <definedName name="_812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13"}</definedName>
    <definedName name="_812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12"}</definedName>
    <definedName name="_812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12"}</definedName>
    <definedName name="_812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11"}</definedName>
    <definedName name="_812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11"}</definedName>
    <definedName name="_812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10"}</definedName>
    <definedName name="_812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10"}</definedName>
    <definedName name="_812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9"}</definedName>
    <definedName name="_812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9"}</definedName>
    <definedName name="_812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8"}</definedName>
    <definedName name="_812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8"}</definedName>
    <definedName name="_812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7"}</definedName>
    <definedName name="_812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7"}</definedName>
    <definedName name="_812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6"}</definedName>
    <definedName name="_812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6"}</definedName>
    <definedName name="_8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633"}</definedName>
    <definedName name="_8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633"}</definedName>
    <definedName name="_813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"}</definedName>
    <definedName name="_813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"}</definedName>
    <definedName name="_8131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"}</definedName>
    <definedName name="_8131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4"}</definedName>
    <definedName name="_8132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"}</definedName>
    <definedName name="_8132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3"}</definedName>
    <definedName name="_8133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"}</definedName>
    <definedName name="_8133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2"}</definedName>
    <definedName name="_8134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"}</definedName>
    <definedName name="_8134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1"}</definedName>
    <definedName name="_8135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54"}</definedName>
    <definedName name="_8135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54"}</definedName>
    <definedName name="_8136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53"}</definedName>
    <definedName name="_8136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53"}</definedName>
    <definedName name="_8137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52"}</definedName>
    <definedName name="_8137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52"}</definedName>
    <definedName name="_8138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51"}</definedName>
    <definedName name="_8138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51"}</definedName>
    <definedName name="_813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50"}</definedName>
    <definedName name="_813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50"}</definedName>
    <definedName name="_8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632"}</definedName>
    <definedName name="_8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632"}</definedName>
    <definedName name="_814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49"}</definedName>
    <definedName name="_814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49"}</definedName>
    <definedName name="_814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54"}</definedName>
    <definedName name="_814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54"}</definedName>
    <definedName name="_814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53"}</definedName>
    <definedName name="_814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53"}</definedName>
    <definedName name="_814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52"}</definedName>
    <definedName name="_814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52"}</definedName>
    <definedName name="_814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51"}</definedName>
    <definedName name="_814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51"}</definedName>
    <definedName name="_814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50"}</definedName>
    <definedName name="_814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50"}</definedName>
    <definedName name="_814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49"}</definedName>
    <definedName name="_814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49"}</definedName>
    <definedName name="_814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48"}</definedName>
    <definedName name="_814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48"}</definedName>
    <definedName name="_814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47"}</definedName>
    <definedName name="_814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47"}</definedName>
    <definedName name="_814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46"}</definedName>
    <definedName name="_814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46"}</definedName>
    <definedName name="_8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631"}</definedName>
    <definedName name="_8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631"}</definedName>
    <definedName name="_815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45"}</definedName>
    <definedName name="_815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45"}</definedName>
    <definedName name="_815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44"}</definedName>
    <definedName name="_815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44"}</definedName>
    <definedName name="_815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43"}</definedName>
    <definedName name="_815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43"}</definedName>
    <definedName name="_815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42"}</definedName>
    <definedName name="_815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42"}</definedName>
    <definedName name="_815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41"}</definedName>
    <definedName name="_815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41"}</definedName>
    <definedName name="_815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40"}</definedName>
    <definedName name="_815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40"}</definedName>
    <definedName name="_815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39"}</definedName>
    <definedName name="_815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39"}</definedName>
    <definedName name="_815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38"}</definedName>
    <definedName name="_815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38"}</definedName>
    <definedName name="_815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37"}</definedName>
    <definedName name="_815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37"}</definedName>
    <definedName name="_815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36"}</definedName>
    <definedName name="_815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36"}</definedName>
    <definedName name="_8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630"}</definedName>
    <definedName name="_8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630"}</definedName>
    <definedName name="_816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35"}</definedName>
    <definedName name="_816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35"}</definedName>
    <definedName name="_816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34"}</definedName>
    <definedName name="_816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34"}</definedName>
    <definedName name="_816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33"}</definedName>
    <definedName name="_816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33"}</definedName>
    <definedName name="_816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32"}</definedName>
    <definedName name="_816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32"}</definedName>
    <definedName name="_816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31"}</definedName>
    <definedName name="_816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31"}</definedName>
    <definedName name="_816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30"}</definedName>
    <definedName name="_816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30"}</definedName>
    <definedName name="_816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29"}</definedName>
    <definedName name="_816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29"}</definedName>
    <definedName name="_816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28"}</definedName>
    <definedName name="_816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28"}</definedName>
    <definedName name="_816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27"}</definedName>
    <definedName name="_816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27"}</definedName>
    <definedName name="_816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26"}</definedName>
    <definedName name="_816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26"}</definedName>
    <definedName name="_8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629"}</definedName>
    <definedName name="_8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629"}</definedName>
    <definedName name="_817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25"}</definedName>
    <definedName name="_817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25"}</definedName>
    <definedName name="_817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24"}</definedName>
    <definedName name="_817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24"}</definedName>
    <definedName name="_817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23"}</definedName>
    <definedName name="_817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23"}</definedName>
    <definedName name="_817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22"}</definedName>
    <definedName name="_817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22"}</definedName>
    <definedName name="_817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21"}</definedName>
    <definedName name="_817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21"}</definedName>
    <definedName name="_817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20"}</definedName>
    <definedName name="_817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20"}</definedName>
    <definedName name="_817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19"}</definedName>
    <definedName name="_817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19"}</definedName>
    <definedName name="_817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18"}</definedName>
    <definedName name="_817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18"}</definedName>
    <definedName name="_817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17"}</definedName>
    <definedName name="_817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17"}</definedName>
    <definedName name="_817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16"}</definedName>
    <definedName name="_817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16"}</definedName>
    <definedName name="_8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628"}</definedName>
    <definedName name="_8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628"}</definedName>
    <definedName name="_818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15"}</definedName>
    <definedName name="_818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15"}</definedName>
    <definedName name="_818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14"}</definedName>
    <definedName name="_818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14"}</definedName>
    <definedName name="_818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13"}</definedName>
    <definedName name="_818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13"}</definedName>
    <definedName name="_818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12"}</definedName>
    <definedName name="_818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12"}</definedName>
    <definedName name="_818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11"}</definedName>
    <definedName name="_818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11"}</definedName>
    <definedName name="_818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10"}</definedName>
    <definedName name="_818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10"}</definedName>
    <definedName name="_818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9"}</definedName>
    <definedName name="_818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9"}</definedName>
    <definedName name="_818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8"}</definedName>
    <definedName name="_818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8"}</definedName>
    <definedName name="_818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7"}</definedName>
    <definedName name="_818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7"}</definedName>
    <definedName name="_818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6"}</definedName>
    <definedName name="_818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6"}</definedName>
    <definedName name="_8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627"}</definedName>
    <definedName name="_8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627"}</definedName>
    <definedName name="_819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"}</definedName>
    <definedName name="_819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"}</definedName>
    <definedName name="_8191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"}</definedName>
    <definedName name="_8191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4"}</definedName>
    <definedName name="_8192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"}</definedName>
    <definedName name="_8192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3"}</definedName>
    <definedName name="_8193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"}</definedName>
    <definedName name="_8193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2"}</definedName>
    <definedName name="_8194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"}</definedName>
    <definedName name="_8194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1"}</definedName>
    <definedName name="_8195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60"}</definedName>
    <definedName name="_8195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60"}</definedName>
    <definedName name="_8196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59"}</definedName>
    <definedName name="_8196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59"}</definedName>
    <definedName name="_8197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58"}</definedName>
    <definedName name="_8197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58"}</definedName>
    <definedName name="_8198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57"}</definedName>
    <definedName name="_8198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57"}</definedName>
    <definedName name="_8199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56"}</definedName>
    <definedName name="_8199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56"}</definedName>
    <definedName name="_82__FDSAUDITLINK__" localSheetId="2" hidden="1">{"fdsup://directions/FAT Viewer?action=UPDATE&amp;creator=factset&amp;DYN_ARGS=TRUE&amp;DOC_NAME=FAT:FQL_AUDITING_CLIENT_TEMPLATE.FAT&amp;display_string=Audit&amp;VAR:KEY=NYJOVADOTU&amp;VAR:QUERY=RkZfRUJJVF9PUEVSKEFOTiwtMUFZKQ==&amp;WINDOW=FIRST_POPUP&amp;HEIGHT=450&amp;WIDTH=450&amp;START_MAXIMI","ZED=FALSE&amp;VAR:CALENDAR=FIVEDAY&amp;VAR:SYMBOL=738048&amp;VAR:INDEX=0"}</definedName>
    <definedName name="_82__FDSAUDITLINK__" hidden="1">{"fdsup://directions/FAT Viewer?action=UPDATE&amp;creator=factset&amp;DYN_ARGS=TRUE&amp;DOC_NAME=FAT:FQL_AUDITING_CLIENT_TEMPLATE.FAT&amp;display_string=Audit&amp;VAR:KEY=NYJOVADOTU&amp;VAR:QUERY=RkZfRUJJVF9PUEVSKEFOTiwtMUFZKQ==&amp;WINDOW=FIRST_POPUP&amp;HEIGHT=450&amp;WIDTH=450&amp;START_MAXIMI","ZED=FALSE&amp;VAR:CALENDAR=FIVEDAY&amp;VAR:SYMBOL=738048&amp;VAR:INDEX=0"}</definedName>
    <definedName name="_8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626"}</definedName>
    <definedName name="_8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626"}</definedName>
    <definedName name="_8200__FDSAUDITLINK__" localSheetId="2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55"}</definedName>
    <definedName name="_8200__FDSAUDITLINK__" hidden="1">{"fdsup://directions/FAT Viewer?action=UPDATE&amp;creator=factset&amp;DYN_ARGS=TRUE&amp;DOC_NAME=FAT:FQL_AUDITING_CLIENT_TEMPLATE.FAT&amp;display_string=Audit&amp;VAR:KEY=PYZQPUJGPO&amp;VAR:QUERY=RkZfRU5UUlBSX1ZBTF9EQUlMWSg0MDk0NiwtNUFZLEFNLCwsJ0RJTCcp&amp;WINDOW=FIRST_POPUP&amp;HEIGHT=45","0&amp;WIDTH=450&amp;START_MAXIMIZED=FALSE&amp;VAR:CALENDAR=FIVEDAY&amp;VAR:SYMBOL=471349&amp;VAR:INDEX=55"}</definedName>
    <definedName name="_820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48"}</definedName>
    <definedName name="_820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48"}</definedName>
    <definedName name="_820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47"}</definedName>
    <definedName name="_820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47"}</definedName>
    <definedName name="_820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46"}</definedName>
    <definedName name="_820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46"}</definedName>
    <definedName name="_820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45"}</definedName>
    <definedName name="_820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45"}</definedName>
    <definedName name="_820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44"}</definedName>
    <definedName name="_820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44"}</definedName>
    <definedName name="_820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43"}</definedName>
    <definedName name="_820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43"}</definedName>
    <definedName name="_820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42"}</definedName>
    <definedName name="_820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42"}</definedName>
    <definedName name="_820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41"}</definedName>
    <definedName name="_820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41"}</definedName>
    <definedName name="_820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40"}</definedName>
    <definedName name="_820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40"}</definedName>
    <definedName name="_8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625"}</definedName>
    <definedName name="_8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625"}</definedName>
    <definedName name="_821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39"}</definedName>
    <definedName name="_821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39"}</definedName>
    <definedName name="_821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38"}</definedName>
    <definedName name="_821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38"}</definedName>
    <definedName name="_821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37"}</definedName>
    <definedName name="_821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37"}</definedName>
    <definedName name="_821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36"}</definedName>
    <definedName name="_821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36"}</definedName>
    <definedName name="_821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35"}</definedName>
    <definedName name="_821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35"}</definedName>
    <definedName name="_821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34"}</definedName>
    <definedName name="_821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34"}</definedName>
    <definedName name="_821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33"}</definedName>
    <definedName name="_821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33"}</definedName>
    <definedName name="_821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32"}</definedName>
    <definedName name="_821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32"}</definedName>
    <definedName name="_821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31"}</definedName>
    <definedName name="_821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31"}</definedName>
    <definedName name="_821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30"}</definedName>
    <definedName name="_821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30"}</definedName>
    <definedName name="_8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624"}</definedName>
    <definedName name="_8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624"}</definedName>
    <definedName name="_822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29"}</definedName>
    <definedName name="_822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29"}</definedName>
    <definedName name="_822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28"}</definedName>
    <definedName name="_822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28"}</definedName>
    <definedName name="_822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27"}</definedName>
    <definedName name="_822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27"}</definedName>
    <definedName name="_822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26"}</definedName>
    <definedName name="_822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26"}</definedName>
    <definedName name="_822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25"}</definedName>
    <definedName name="_822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25"}</definedName>
    <definedName name="_822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24"}</definedName>
    <definedName name="_822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24"}</definedName>
    <definedName name="_822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23"}</definedName>
    <definedName name="_822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23"}</definedName>
    <definedName name="_822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22"}</definedName>
    <definedName name="_822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22"}</definedName>
    <definedName name="_822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21"}</definedName>
    <definedName name="_822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21"}</definedName>
    <definedName name="_822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20"}</definedName>
    <definedName name="_822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20"}</definedName>
    <definedName name="_8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623"}</definedName>
    <definedName name="_8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623"}</definedName>
    <definedName name="_823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19"}</definedName>
    <definedName name="_823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19"}</definedName>
    <definedName name="_823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18"}</definedName>
    <definedName name="_823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18"}</definedName>
    <definedName name="_823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17"}</definedName>
    <definedName name="_823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17"}</definedName>
    <definedName name="_823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16"}</definedName>
    <definedName name="_823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16"}</definedName>
    <definedName name="_823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15"}</definedName>
    <definedName name="_823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15"}</definedName>
    <definedName name="_823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14"}</definedName>
    <definedName name="_823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14"}</definedName>
    <definedName name="_823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13"}</definedName>
    <definedName name="_823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13"}</definedName>
    <definedName name="_823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12"}</definedName>
    <definedName name="_823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12"}</definedName>
    <definedName name="_823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11"}</definedName>
    <definedName name="_823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11"}</definedName>
    <definedName name="_823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10"}</definedName>
    <definedName name="_823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10"}</definedName>
    <definedName name="_8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622"}</definedName>
    <definedName name="_8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622"}</definedName>
    <definedName name="_824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9"}</definedName>
    <definedName name="_824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9"}</definedName>
    <definedName name="_824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8"}</definedName>
    <definedName name="_824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8"}</definedName>
    <definedName name="_824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7"}</definedName>
    <definedName name="_824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7"}</definedName>
    <definedName name="_824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"}</definedName>
    <definedName name="_824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"}</definedName>
    <definedName name="_824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"}</definedName>
    <definedName name="_824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"}</definedName>
    <definedName name="_824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"}</definedName>
    <definedName name="_824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"}</definedName>
    <definedName name="_824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"}</definedName>
    <definedName name="_824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"}</definedName>
    <definedName name="_824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"}</definedName>
    <definedName name="_824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"}</definedName>
    <definedName name="_824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"}</definedName>
    <definedName name="_824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"}</definedName>
    <definedName name="_824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60"}</definedName>
    <definedName name="_824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60"}</definedName>
    <definedName name="_8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621"}</definedName>
    <definedName name="_8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621"}</definedName>
    <definedName name="_825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59"}</definedName>
    <definedName name="_825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59"}</definedName>
    <definedName name="_825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58"}</definedName>
    <definedName name="_825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58"}</definedName>
    <definedName name="_825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57"}</definedName>
    <definedName name="_825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57"}</definedName>
    <definedName name="_825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56"}</definedName>
    <definedName name="_825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56"}</definedName>
    <definedName name="_825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55"}</definedName>
    <definedName name="_825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55"}</definedName>
    <definedName name="_8255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60"}</definedName>
    <definedName name="_8255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60"}</definedName>
    <definedName name="_8256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59"}</definedName>
    <definedName name="_8256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59"}</definedName>
    <definedName name="_8257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58"}</definedName>
    <definedName name="_8257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58"}</definedName>
    <definedName name="_8258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57"}</definedName>
    <definedName name="_8258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57"}</definedName>
    <definedName name="_8259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56"}</definedName>
    <definedName name="_8259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56"}</definedName>
    <definedName name="_8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620"}</definedName>
    <definedName name="_8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620"}</definedName>
    <definedName name="_8260__FDSAUDITLINK__" localSheetId="2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55"}</definedName>
    <definedName name="_8260__FDSAUDITLINK__" hidden="1">{"fdsup://directions/FAT Viewer?action=UPDATE&amp;creator=factset&amp;DYN_ARGS=TRUE&amp;DOC_NAME=FAT:FQL_AUDITING_CLIENT_TEMPLATE.FAT&amp;display_string=Audit&amp;VAR:KEY=XQBEZOZODC&amp;VAR:QUERY=RkZfRU5UUlBSX1ZBTF9EQUlMWSg0MDk0NiwtNUFZLEFNLCwsJ0RJTCcp&amp;WINDOW=FIRST_POPUP&amp;HEIGHT=45","0&amp;WIDTH=450&amp;START_MAXIMIZED=FALSE&amp;VAR:CALENDAR=FIVEDAY&amp;VAR:SYMBOL=449123&amp;VAR:INDEX=55"}</definedName>
    <definedName name="_826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54"}</definedName>
    <definedName name="_826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54"}</definedName>
    <definedName name="_826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53"}</definedName>
    <definedName name="_826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53"}</definedName>
    <definedName name="_826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52"}</definedName>
    <definedName name="_826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52"}</definedName>
    <definedName name="_826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51"}</definedName>
    <definedName name="_826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51"}</definedName>
    <definedName name="_826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50"}</definedName>
    <definedName name="_826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50"}</definedName>
    <definedName name="_826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49"}</definedName>
    <definedName name="_826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49"}</definedName>
    <definedName name="_826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48"}</definedName>
    <definedName name="_826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48"}</definedName>
    <definedName name="_826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47"}</definedName>
    <definedName name="_826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47"}</definedName>
    <definedName name="_826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46"}</definedName>
    <definedName name="_826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46"}</definedName>
    <definedName name="_8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619"}</definedName>
    <definedName name="_8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619"}</definedName>
    <definedName name="_827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45"}</definedName>
    <definedName name="_827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45"}</definedName>
    <definedName name="_827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44"}</definedName>
    <definedName name="_827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44"}</definedName>
    <definedName name="_827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43"}</definedName>
    <definedName name="_827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43"}</definedName>
    <definedName name="_827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42"}</definedName>
    <definedName name="_827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42"}</definedName>
    <definedName name="_827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41"}</definedName>
    <definedName name="_827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41"}</definedName>
    <definedName name="_827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40"}</definedName>
    <definedName name="_827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40"}</definedName>
    <definedName name="_827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39"}</definedName>
    <definedName name="_827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39"}</definedName>
    <definedName name="_827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38"}</definedName>
    <definedName name="_827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38"}</definedName>
    <definedName name="_827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37"}</definedName>
    <definedName name="_827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37"}</definedName>
    <definedName name="_827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36"}</definedName>
    <definedName name="_827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36"}</definedName>
    <definedName name="_8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618"}</definedName>
    <definedName name="_8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618"}</definedName>
    <definedName name="_828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35"}</definedName>
    <definedName name="_828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35"}</definedName>
    <definedName name="_828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34"}</definedName>
    <definedName name="_828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34"}</definedName>
    <definedName name="_828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33"}</definedName>
    <definedName name="_828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33"}</definedName>
    <definedName name="_828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32"}</definedName>
    <definedName name="_828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32"}</definedName>
    <definedName name="_828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31"}</definedName>
    <definedName name="_828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31"}</definedName>
    <definedName name="_828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30"}</definedName>
    <definedName name="_828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30"}</definedName>
    <definedName name="_828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29"}</definedName>
    <definedName name="_828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29"}</definedName>
    <definedName name="_828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28"}</definedName>
    <definedName name="_828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28"}</definedName>
    <definedName name="_828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27"}</definedName>
    <definedName name="_828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27"}</definedName>
    <definedName name="_828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26"}</definedName>
    <definedName name="_828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26"}</definedName>
    <definedName name="_8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617"}</definedName>
    <definedName name="_8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617"}</definedName>
    <definedName name="_829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25"}</definedName>
    <definedName name="_829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25"}</definedName>
    <definedName name="_829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24"}</definedName>
    <definedName name="_829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24"}</definedName>
    <definedName name="_829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23"}</definedName>
    <definedName name="_829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23"}</definedName>
    <definedName name="_829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22"}</definedName>
    <definedName name="_829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22"}</definedName>
    <definedName name="_829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21"}</definedName>
    <definedName name="_829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21"}</definedName>
    <definedName name="_829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20"}</definedName>
    <definedName name="_829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20"}</definedName>
    <definedName name="_829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19"}</definedName>
    <definedName name="_829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19"}</definedName>
    <definedName name="_829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18"}</definedName>
    <definedName name="_829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18"}</definedName>
    <definedName name="_829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17"}</definedName>
    <definedName name="_829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17"}</definedName>
    <definedName name="_829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16"}</definedName>
    <definedName name="_829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16"}</definedName>
    <definedName name="_83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83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8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616"}</definedName>
    <definedName name="_8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616"}</definedName>
    <definedName name="_830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15"}</definedName>
    <definedName name="_830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15"}</definedName>
    <definedName name="_830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14"}</definedName>
    <definedName name="_830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14"}</definedName>
    <definedName name="_830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13"}</definedName>
    <definedName name="_830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13"}</definedName>
    <definedName name="_830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12"}</definedName>
    <definedName name="_830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12"}</definedName>
    <definedName name="_830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11"}</definedName>
    <definedName name="_830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11"}</definedName>
    <definedName name="_830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10"}</definedName>
    <definedName name="_830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10"}</definedName>
    <definedName name="_830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9"}</definedName>
    <definedName name="_830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9"}</definedName>
    <definedName name="_830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8"}</definedName>
    <definedName name="_830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8"}</definedName>
    <definedName name="_830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7"}</definedName>
    <definedName name="_830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7"}</definedName>
    <definedName name="_830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6"}</definedName>
    <definedName name="_830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6"}</definedName>
    <definedName name="_8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615"}</definedName>
    <definedName name="_8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615"}</definedName>
    <definedName name="_831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"}</definedName>
    <definedName name="_831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"}</definedName>
    <definedName name="_8311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"}</definedName>
    <definedName name="_8311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4"}</definedName>
    <definedName name="_8312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"}</definedName>
    <definedName name="_8312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3"}</definedName>
    <definedName name="_8313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"}</definedName>
    <definedName name="_8313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2"}</definedName>
    <definedName name="_8314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"}</definedName>
    <definedName name="_8314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1"}</definedName>
    <definedName name="_831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60"}</definedName>
    <definedName name="_831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60"}</definedName>
    <definedName name="_831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59"}</definedName>
    <definedName name="_831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59"}</definedName>
    <definedName name="_831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58"}</definedName>
    <definedName name="_831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58"}</definedName>
    <definedName name="_831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57"}</definedName>
    <definedName name="_831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57"}</definedName>
    <definedName name="_831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56"}</definedName>
    <definedName name="_831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56"}</definedName>
    <definedName name="_8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614"}</definedName>
    <definedName name="_8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614"}</definedName>
    <definedName name="_832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55"}</definedName>
    <definedName name="_832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55"}</definedName>
    <definedName name="_832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54"}</definedName>
    <definedName name="_832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54"}</definedName>
    <definedName name="_832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53"}</definedName>
    <definedName name="_832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53"}</definedName>
    <definedName name="_832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52"}</definedName>
    <definedName name="_832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52"}</definedName>
    <definedName name="_832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51"}</definedName>
    <definedName name="_832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51"}</definedName>
    <definedName name="_832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50"}</definedName>
    <definedName name="_832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50"}</definedName>
    <definedName name="_832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49"}</definedName>
    <definedName name="_832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49"}</definedName>
    <definedName name="_832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48"}</definedName>
    <definedName name="_832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48"}</definedName>
    <definedName name="_832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47"}</definedName>
    <definedName name="_832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47"}</definedName>
    <definedName name="_832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46"}</definedName>
    <definedName name="_832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46"}</definedName>
    <definedName name="_8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613"}</definedName>
    <definedName name="_8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613"}</definedName>
    <definedName name="_833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45"}</definedName>
    <definedName name="_833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45"}</definedName>
    <definedName name="_833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44"}</definedName>
    <definedName name="_833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44"}</definedName>
    <definedName name="_833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43"}</definedName>
    <definedName name="_833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43"}</definedName>
    <definedName name="_833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42"}</definedName>
    <definedName name="_833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42"}</definedName>
    <definedName name="_833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41"}</definedName>
    <definedName name="_833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41"}</definedName>
    <definedName name="_833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40"}</definedName>
    <definedName name="_833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40"}</definedName>
    <definedName name="_833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39"}</definedName>
    <definedName name="_833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39"}</definedName>
    <definedName name="_833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38"}</definedName>
    <definedName name="_833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38"}</definedName>
    <definedName name="_833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37"}</definedName>
    <definedName name="_833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37"}</definedName>
    <definedName name="_833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36"}</definedName>
    <definedName name="_833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36"}</definedName>
    <definedName name="_8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612"}</definedName>
    <definedName name="_8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612"}</definedName>
    <definedName name="_834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35"}</definedName>
    <definedName name="_834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35"}</definedName>
    <definedName name="_834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34"}</definedName>
    <definedName name="_834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34"}</definedName>
    <definedName name="_834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33"}</definedName>
    <definedName name="_834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33"}</definedName>
    <definedName name="_834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32"}</definedName>
    <definedName name="_834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32"}</definedName>
    <definedName name="_834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31"}</definedName>
    <definedName name="_834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31"}</definedName>
    <definedName name="_834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30"}</definedName>
    <definedName name="_834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30"}</definedName>
    <definedName name="_834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29"}</definedName>
    <definedName name="_834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29"}</definedName>
    <definedName name="_834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28"}</definedName>
    <definedName name="_834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28"}</definedName>
    <definedName name="_834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27"}</definedName>
    <definedName name="_834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27"}</definedName>
    <definedName name="_834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26"}</definedName>
    <definedName name="_834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26"}</definedName>
    <definedName name="_8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611"}</definedName>
    <definedName name="_8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611"}</definedName>
    <definedName name="_835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25"}</definedName>
    <definedName name="_835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25"}</definedName>
    <definedName name="_835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24"}</definedName>
    <definedName name="_835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24"}</definedName>
    <definedName name="_835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23"}</definedName>
    <definedName name="_835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23"}</definedName>
    <definedName name="_835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22"}</definedName>
    <definedName name="_835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22"}</definedName>
    <definedName name="_835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21"}</definedName>
    <definedName name="_835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21"}</definedName>
    <definedName name="_835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20"}</definedName>
    <definedName name="_835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20"}</definedName>
    <definedName name="_835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19"}</definedName>
    <definedName name="_835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19"}</definedName>
    <definedName name="_835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18"}</definedName>
    <definedName name="_835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18"}</definedName>
    <definedName name="_835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17"}</definedName>
    <definedName name="_835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17"}</definedName>
    <definedName name="_835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16"}</definedName>
    <definedName name="_835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16"}</definedName>
    <definedName name="_8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610"}</definedName>
    <definedName name="_8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610"}</definedName>
    <definedName name="_836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15"}</definedName>
    <definedName name="_836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15"}</definedName>
    <definedName name="_836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14"}</definedName>
    <definedName name="_836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14"}</definedName>
    <definedName name="_836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13"}</definedName>
    <definedName name="_836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13"}</definedName>
    <definedName name="_836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12"}</definedName>
    <definedName name="_836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12"}</definedName>
    <definedName name="_836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11"}</definedName>
    <definedName name="_836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11"}</definedName>
    <definedName name="_8365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10"}</definedName>
    <definedName name="_8365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10"}</definedName>
    <definedName name="_8366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9"}</definedName>
    <definedName name="_8366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9"}</definedName>
    <definedName name="_8367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8"}</definedName>
    <definedName name="_8367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8"}</definedName>
    <definedName name="_8368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7"}</definedName>
    <definedName name="_8368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7"}</definedName>
    <definedName name="_8369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6"}</definedName>
    <definedName name="_8369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6"}</definedName>
    <definedName name="_8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609"}</definedName>
    <definedName name="_8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609"}</definedName>
    <definedName name="_8370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"}</definedName>
    <definedName name="_8370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5"}</definedName>
    <definedName name="_8371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"}</definedName>
    <definedName name="_8371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4"}</definedName>
    <definedName name="_8372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"}</definedName>
    <definedName name="_8372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3"}</definedName>
    <definedName name="_8373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"}</definedName>
    <definedName name="_8373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2"}</definedName>
    <definedName name="_8374__FDSAUDITLINK__" localSheetId="2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"}</definedName>
    <definedName name="_8374__FDSAUDITLINK__" hidden="1">{"fdsup://directions/FAT Viewer?action=UPDATE&amp;creator=factset&amp;DYN_ARGS=TRUE&amp;DOC_NAME=FAT:FQL_AUDITING_CLIENT_TEMPLATE.FAT&amp;display_string=Audit&amp;VAR:KEY=DAVAVWLCLE&amp;VAR:QUERY=RkZfRU5UUlBSX1ZBTF9EQUlMWSg0MDk0NiwtNUFZLEFNLCwsJ0RJTCcp&amp;WINDOW=FIRST_POPUP&amp;HEIGHT=45","0&amp;WIDTH=450&amp;START_MAXIMIZED=FALSE&amp;VAR:CALENDAR=FIVEDAY&amp;VAR:SYMBOL=B23VRX&amp;VAR:INDEX=1"}</definedName>
    <definedName name="_837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54"}</definedName>
    <definedName name="_837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54"}</definedName>
    <definedName name="_837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53"}</definedName>
    <definedName name="_837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53"}</definedName>
    <definedName name="_837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52"}</definedName>
    <definedName name="_837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52"}</definedName>
    <definedName name="_837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51"}</definedName>
    <definedName name="_837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51"}</definedName>
    <definedName name="_837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50"}</definedName>
    <definedName name="_837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50"}</definedName>
    <definedName name="_8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608"}</definedName>
    <definedName name="_8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608"}</definedName>
    <definedName name="_838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49"}</definedName>
    <definedName name="_838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49"}</definedName>
    <definedName name="_838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48"}</definedName>
    <definedName name="_838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48"}</definedName>
    <definedName name="_838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47"}</definedName>
    <definedName name="_838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47"}</definedName>
    <definedName name="_838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46"}</definedName>
    <definedName name="_838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46"}</definedName>
    <definedName name="_838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45"}</definedName>
    <definedName name="_838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45"}</definedName>
    <definedName name="_838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44"}</definedName>
    <definedName name="_838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44"}</definedName>
    <definedName name="_838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43"}</definedName>
    <definedName name="_838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43"}</definedName>
    <definedName name="_838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42"}</definedName>
    <definedName name="_838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42"}</definedName>
    <definedName name="_838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41"}</definedName>
    <definedName name="_838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41"}</definedName>
    <definedName name="_838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40"}</definedName>
    <definedName name="_838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40"}</definedName>
    <definedName name="_8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607"}</definedName>
    <definedName name="_8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607"}</definedName>
    <definedName name="_839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39"}</definedName>
    <definedName name="_839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39"}</definedName>
    <definedName name="_839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38"}</definedName>
    <definedName name="_839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38"}</definedName>
    <definedName name="_839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37"}</definedName>
    <definedName name="_839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37"}</definedName>
    <definedName name="_839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36"}</definedName>
    <definedName name="_839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36"}</definedName>
    <definedName name="_839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35"}</definedName>
    <definedName name="_839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35"}</definedName>
    <definedName name="_839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34"}</definedName>
    <definedName name="_839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34"}</definedName>
    <definedName name="_839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33"}</definedName>
    <definedName name="_839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33"}</definedName>
    <definedName name="_839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32"}</definedName>
    <definedName name="_839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32"}</definedName>
    <definedName name="_839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31"}</definedName>
    <definedName name="_839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31"}</definedName>
    <definedName name="_839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30"}</definedName>
    <definedName name="_839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30"}</definedName>
    <definedName name="_84__FDSAUDITLINK__" localSheetId="2" hidden="1">{"fdsup://directions/FAT Viewer?action=UPDATE&amp;creator=factset&amp;DYN_ARGS=TRUE&amp;DOC_NAME=FAT:FQL_AUDITING_CLIENT_TEMPLATE.FAT&amp;display_string=Audit&amp;VAR:KEY=LUTOBIHUTQ&amp;VAR:QUERY=RkZfRUJJVERBX09QRVIoQU5OLDAp&amp;WINDOW=FIRST_POPUP&amp;HEIGHT=450&amp;WIDTH=450&amp;START_MAXIMIZED=","FALSE&amp;VAR:CALENDAR=FIVEDAY&amp;VAR:SYMBOL=738048&amp;VAR:INDEX=0"}</definedName>
    <definedName name="_84__FDSAUDITLINK__" hidden="1">{"fdsup://directions/FAT Viewer?action=UPDATE&amp;creator=factset&amp;DYN_ARGS=TRUE&amp;DOC_NAME=FAT:FQL_AUDITING_CLIENT_TEMPLATE.FAT&amp;display_string=Audit&amp;VAR:KEY=LUTOBIHUTQ&amp;VAR:QUERY=RkZfRUJJVERBX09QRVIoQU5OLDAp&amp;WINDOW=FIRST_POPUP&amp;HEIGHT=450&amp;WIDTH=450&amp;START_MAXIMIZED=","FALSE&amp;VAR:CALENDAR=FIVEDAY&amp;VAR:SYMBOL=738048&amp;VAR:INDEX=0"}</definedName>
    <definedName name="_8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606"}</definedName>
    <definedName name="_8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606"}</definedName>
    <definedName name="_840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29"}</definedName>
    <definedName name="_840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29"}</definedName>
    <definedName name="_840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28"}</definedName>
    <definedName name="_840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28"}</definedName>
    <definedName name="_840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27"}</definedName>
    <definedName name="_840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27"}</definedName>
    <definedName name="_840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26"}</definedName>
    <definedName name="_840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26"}</definedName>
    <definedName name="_840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25"}</definedName>
    <definedName name="_840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25"}</definedName>
    <definedName name="_840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24"}</definedName>
    <definedName name="_840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24"}</definedName>
    <definedName name="_840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23"}</definedName>
    <definedName name="_840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23"}</definedName>
    <definedName name="_840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22"}</definedName>
    <definedName name="_840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22"}</definedName>
    <definedName name="_840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21"}</definedName>
    <definedName name="_840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21"}</definedName>
    <definedName name="_840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20"}</definedName>
    <definedName name="_840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20"}</definedName>
    <definedName name="_8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605"}</definedName>
    <definedName name="_8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605"}</definedName>
    <definedName name="_841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19"}</definedName>
    <definedName name="_841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19"}</definedName>
    <definedName name="_841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18"}</definedName>
    <definedName name="_841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18"}</definedName>
    <definedName name="_841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17"}</definedName>
    <definedName name="_841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17"}</definedName>
    <definedName name="_841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16"}</definedName>
    <definedName name="_841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16"}</definedName>
    <definedName name="_841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15"}</definedName>
    <definedName name="_841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15"}</definedName>
    <definedName name="_841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14"}</definedName>
    <definedName name="_841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14"}</definedName>
    <definedName name="_841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13"}</definedName>
    <definedName name="_841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13"}</definedName>
    <definedName name="_841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12"}</definedName>
    <definedName name="_841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12"}</definedName>
    <definedName name="_841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11"}</definedName>
    <definedName name="_841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11"}</definedName>
    <definedName name="_841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10"}</definedName>
    <definedName name="_841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10"}</definedName>
    <definedName name="_8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604"}</definedName>
    <definedName name="_8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604"}</definedName>
    <definedName name="_842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9"}</definedName>
    <definedName name="_842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9"}</definedName>
    <definedName name="_842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8"}</definedName>
    <definedName name="_842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8"}</definedName>
    <definedName name="_842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7"}</definedName>
    <definedName name="_842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7"}</definedName>
    <definedName name="_842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"}</definedName>
    <definedName name="_842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"}</definedName>
    <definedName name="_842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"}</definedName>
    <definedName name="_842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"}</definedName>
    <definedName name="_842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"}</definedName>
    <definedName name="_842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"}</definedName>
    <definedName name="_842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"}</definedName>
    <definedName name="_842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"}</definedName>
    <definedName name="_842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"}</definedName>
    <definedName name="_842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"}</definedName>
    <definedName name="_842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"}</definedName>
    <definedName name="_842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"}</definedName>
    <definedName name="_8429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60"}</definedName>
    <definedName name="_8429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60"}</definedName>
    <definedName name="_8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603"}</definedName>
    <definedName name="_8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603"}</definedName>
    <definedName name="_8430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59"}</definedName>
    <definedName name="_8430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59"}</definedName>
    <definedName name="_843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58"}</definedName>
    <definedName name="_843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58"}</definedName>
    <definedName name="_8432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57"}</definedName>
    <definedName name="_8432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57"}</definedName>
    <definedName name="_8433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56"}</definedName>
    <definedName name="_8433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56"}</definedName>
    <definedName name="_8434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55"}</definedName>
    <definedName name="_8434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55"}</definedName>
    <definedName name="_8435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60"}</definedName>
    <definedName name="_8435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60"}</definedName>
    <definedName name="_8436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59"}</definedName>
    <definedName name="_8436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59"}</definedName>
    <definedName name="_8437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58"}</definedName>
    <definedName name="_8437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58"}</definedName>
    <definedName name="_8438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57"}</definedName>
    <definedName name="_8438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57"}</definedName>
    <definedName name="_8439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56"}</definedName>
    <definedName name="_8439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56"}</definedName>
    <definedName name="_8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602"}</definedName>
    <definedName name="_8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602"}</definedName>
    <definedName name="_8440__FDSAUDITLINK__" localSheetId="2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55"}</definedName>
    <definedName name="_8440__FDSAUDITLINK__" hidden="1">{"fdsup://directions/FAT Viewer?action=UPDATE&amp;creator=factset&amp;DYN_ARGS=TRUE&amp;DOC_NAME=FAT:FQL_AUDITING_CLIENT_TEMPLATE.FAT&amp;display_string=Audit&amp;VAR:KEY=QHQDUZKFCH&amp;VAR:QUERY=RkZfRU5UUlBSX1ZBTF9EQUlMWSg0MDk0NiwtNUFZLEFNLCwsJ0RJTCcp&amp;WINDOW=FIRST_POPUP&amp;HEIGHT=45","0&amp;WIDTH=450&amp;START_MAXIMIZED=FALSE&amp;VAR:CALENDAR=FIVEDAY&amp;VAR:SYMBOL=B3WK54&amp;VAR:INDEX=55"}</definedName>
    <definedName name="_844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54"}</definedName>
    <definedName name="_844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54"}</definedName>
    <definedName name="_844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53"}</definedName>
    <definedName name="_844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53"}</definedName>
    <definedName name="_844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52"}</definedName>
    <definedName name="_844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52"}</definedName>
    <definedName name="_844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51"}</definedName>
    <definedName name="_844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51"}</definedName>
    <definedName name="_8445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50"}</definedName>
    <definedName name="_8445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50"}</definedName>
    <definedName name="_844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49"}</definedName>
    <definedName name="_844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49"}</definedName>
    <definedName name="_844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48"}</definedName>
    <definedName name="_844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48"}</definedName>
    <definedName name="_844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47"}</definedName>
    <definedName name="_844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47"}</definedName>
    <definedName name="_844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46"}</definedName>
    <definedName name="_844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46"}</definedName>
    <definedName name="_8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601"}</definedName>
    <definedName name="_8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601"}</definedName>
    <definedName name="_845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45"}</definedName>
    <definedName name="_845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45"}</definedName>
    <definedName name="_845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44"}</definedName>
    <definedName name="_845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44"}</definedName>
    <definedName name="_845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43"}</definedName>
    <definedName name="_845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43"}</definedName>
    <definedName name="_845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42"}</definedName>
    <definedName name="_845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42"}</definedName>
    <definedName name="_845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41"}</definedName>
    <definedName name="_845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41"}</definedName>
    <definedName name="_8455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40"}</definedName>
    <definedName name="_8455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40"}</definedName>
    <definedName name="_845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39"}</definedName>
    <definedName name="_845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39"}</definedName>
    <definedName name="_845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38"}</definedName>
    <definedName name="_845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38"}</definedName>
    <definedName name="_845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37"}</definedName>
    <definedName name="_845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37"}</definedName>
    <definedName name="_845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36"}</definedName>
    <definedName name="_845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36"}</definedName>
    <definedName name="_8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600"}</definedName>
    <definedName name="_8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600"}</definedName>
    <definedName name="_846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35"}</definedName>
    <definedName name="_846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35"}</definedName>
    <definedName name="_846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34"}</definedName>
    <definedName name="_846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34"}</definedName>
    <definedName name="_846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33"}</definedName>
    <definedName name="_846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33"}</definedName>
    <definedName name="_846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32"}</definedName>
    <definedName name="_846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32"}</definedName>
    <definedName name="_846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31"}</definedName>
    <definedName name="_846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31"}</definedName>
    <definedName name="_8465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30"}</definedName>
    <definedName name="_8465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30"}</definedName>
    <definedName name="_846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29"}</definedName>
    <definedName name="_846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29"}</definedName>
    <definedName name="_846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28"}</definedName>
    <definedName name="_846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28"}</definedName>
    <definedName name="_846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27"}</definedName>
    <definedName name="_846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27"}</definedName>
    <definedName name="_846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26"}</definedName>
    <definedName name="_846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26"}</definedName>
    <definedName name="_8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599"}</definedName>
    <definedName name="_8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599"}</definedName>
    <definedName name="_847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25"}</definedName>
    <definedName name="_847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25"}</definedName>
    <definedName name="_847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24"}</definedName>
    <definedName name="_847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24"}</definedName>
    <definedName name="_847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23"}</definedName>
    <definedName name="_847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23"}</definedName>
    <definedName name="_847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22"}</definedName>
    <definedName name="_847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22"}</definedName>
    <definedName name="_847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21"}</definedName>
    <definedName name="_847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21"}</definedName>
    <definedName name="_8475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20"}</definedName>
    <definedName name="_8475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20"}</definedName>
    <definedName name="_847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19"}</definedName>
    <definedName name="_847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19"}</definedName>
    <definedName name="_847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18"}</definedName>
    <definedName name="_847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18"}</definedName>
    <definedName name="_847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17"}</definedName>
    <definedName name="_847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17"}</definedName>
    <definedName name="_847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16"}</definedName>
    <definedName name="_847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16"}</definedName>
    <definedName name="_8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598"}</definedName>
    <definedName name="_8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598"}</definedName>
    <definedName name="_848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15"}</definedName>
    <definedName name="_848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15"}</definedName>
    <definedName name="_848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14"}</definedName>
    <definedName name="_848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14"}</definedName>
    <definedName name="_848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13"}</definedName>
    <definedName name="_848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13"}</definedName>
    <definedName name="_848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12"}</definedName>
    <definedName name="_848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12"}</definedName>
    <definedName name="_848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11"}</definedName>
    <definedName name="_848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11"}</definedName>
    <definedName name="_8485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10"}</definedName>
    <definedName name="_8485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10"}</definedName>
    <definedName name="_848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9"}</definedName>
    <definedName name="_848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9"}</definedName>
    <definedName name="_848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8"}</definedName>
    <definedName name="_848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8"}</definedName>
    <definedName name="_848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7"}</definedName>
    <definedName name="_848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7"}</definedName>
    <definedName name="_848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6"}</definedName>
    <definedName name="_848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6"}</definedName>
    <definedName name="_8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597"}</definedName>
    <definedName name="_8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597"}</definedName>
    <definedName name="_849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"}</definedName>
    <definedName name="_849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"}</definedName>
    <definedName name="_849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"}</definedName>
    <definedName name="_849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4"}</definedName>
    <definedName name="_8492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"}</definedName>
    <definedName name="_8492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3"}</definedName>
    <definedName name="_8493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"}</definedName>
    <definedName name="_8493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2"}</definedName>
    <definedName name="_8494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"}</definedName>
    <definedName name="_8494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1"}</definedName>
    <definedName name="_8495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60"}</definedName>
    <definedName name="_8495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60"}</definedName>
    <definedName name="_8496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59"}</definedName>
    <definedName name="_8496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59"}</definedName>
    <definedName name="_8497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58"}</definedName>
    <definedName name="_8497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58"}</definedName>
    <definedName name="_8498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57"}</definedName>
    <definedName name="_8498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57"}</definedName>
    <definedName name="_8499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56"}</definedName>
    <definedName name="_8499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56"}</definedName>
    <definedName name="_85__FDSAUDITLINK__" localSheetId="2" hidden="1">{"fdsup://directions/FAT Viewer?action=UPDATE&amp;creator=factset&amp;DYN_ARGS=TRUE&amp;DOC_NAME=FAT:FQL_AUDITING_CLIENT_TEMPLATE.FAT&amp;display_string=Audit&amp;VAR:KEY=JGNEHIVEBQ&amp;VAR:QUERY=RkZfREVCVF9MVChTRU1JLDAp&amp;WINDOW=FIRST_POPUP&amp;HEIGHT=450&amp;WIDTH=450&amp;START_MAXIMIZED=FALS","E&amp;VAR:CALENDAR=FIVEDAY&amp;VAR:SYMBOL=738048&amp;VAR:INDEX=0"}</definedName>
    <definedName name="_85__FDSAUDITLINK__" hidden="1">{"fdsup://directions/FAT Viewer?action=UPDATE&amp;creator=factset&amp;DYN_ARGS=TRUE&amp;DOC_NAME=FAT:FQL_AUDITING_CLIENT_TEMPLATE.FAT&amp;display_string=Audit&amp;VAR:KEY=JGNEHIVEBQ&amp;VAR:QUERY=RkZfREVCVF9MVChTRU1JLDAp&amp;WINDOW=FIRST_POPUP&amp;HEIGHT=450&amp;WIDTH=450&amp;START_MAXIMIZED=FALS","E&amp;VAR:CALENDAR=FIVEDAY&amp;VAR:SYMBOL=738048&amp;VAR:INDEX=0"}</definedName>
    <definedName name="_8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596"}</definedName>
    <definedName name="_8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596"}</definedName>
    <definedName name="_8500__FDSAUDITLINK__" localSheetId="2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55"}</definedName>
    <definedName name="_8500__FDSAUDITLINK__" hidden="1">{"fdsup://directions/FAT Viewer?action=UPDATE&amp;creator=factset&amp;DYN_ARGS=TRUE&amp;DOC_NAME=FAT:FQL_AUDITING_CLIENT_TEMPLATE.FAT&amp;display_string=Audit&amp;VAR:KEY=FETWBYZUPA&amp;VAR:QUERY=RkZfRU5UUlBSX1ZBTF9EQUlMWSg0MDk0NiwtNUFZLEFNLCwsJ0RJTCcp&amp;WINDOW=FIRST_POPUP&amp;HEIGHT=45","0&amp;WIDTH=450&amp;START_MAXIMIZED=FALSE&amp;VAR:CALENDAR=FIVEDAY&amp;VAR:SYMBOL=02341W10&amp;VAR:INDEX=55"}</definedName>
    <definedName name="_850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0"}</definedName>
    <definedName name="_850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0"}</definedName>
    <definedName name="_850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48"}</definedName>
    <definedName name="_850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48"}</definedName>
    <definedName name="_850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47"}</definedName>
    <definedName name="_850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47"}</definedName>
    <definedName name="_850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46"}</definedName>
    <definedName name="_850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46"}</definedName>
    <definedName name="_850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45"}</definedName>
    <definedName name="_850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45"}</definedName>
    <definedName name="_850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44"}</definedName>
    <definedName name="_850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44"}</definedName>
    <definedName name="_850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43"}</definedName>
    <definedName name="_850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43"}</definedName>
    <definedName name="_850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42"}</definedName>
    <definedName name="_850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42"}</definedName>
    <definedName name="_850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41"}</definedName>
    <definedName name="_850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41"}</definedName>
    <definedName name="_8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595"}</definedName>
    <definedName name="_8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595"}</definedName>
    <definedName name="_851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40"}</definedName>
    <definedName name="_851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40"}</definedName>
    <definedName name="_851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39"}</definedName>
    <definedName name="_851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39"}</definedName>
    <definedName name="_851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38"}</definedName>
    <definedName name="_851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38"}</definedName>
    <definedName name="_851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37"}</definedName>
    <definedName name="_851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37"}</definedName>
    <definedName name="_851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36"}</definedName>
    <definedName name="_851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36"}</definedName>
    <definedName name="_851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35"}</definedName>
    <definedName name="_851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35"}</definedName>
    <definedName name="_851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34"}</definedName>
    <definedName name="_851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34"}</definedName>
    <definedName name="_851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33"}</definedName>
    <definedName name="_851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33"}</definedName>
    <definedName name="_851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32"}</definedName>
    <definedName name="_851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32"}</definedName>
    <definedName name="_851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31"}</definedName>
    <definedName name="_851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31"}</definedName>
    <definedName name="_8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594"}</definedName>
    <definedName name="_8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594"}</definedName>
    <definedName name="_852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30"}</definedName>
    <definedName name="_852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30"}</definedName>
    <definedName name="_852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29"}</definedName>
    <definedName name="_852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29"}</definedName>
    <definedName name="_852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28"}</definedName>
    <definedName name="_852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28"}</definedName>
    <definedName name="_852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27"}</definedName>
    <definedName name="_852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27"}</definedName>
    <definedName name="_852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26"}</definedName>
    <definedName name="_852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26"}</definedName>
    <definedName name="_852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25"}</definedName>
    <definedName name="_852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25"}</definedName>
    <definedName name="_852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24"}</definedName>
    <definedName name="_852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24"}</definedName>
    <definedName name="_852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23"}</definedName>
    <definedName name="_852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23"}</definedName>
    <definedName name="_852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22"}</definedName>
    <definedName name="_852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22"}</definedName>
    <definedName name="_852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21"}</definedName>
    <definedName name="_852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21"}</definedName>
    <definedName name="_8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593"}</definedName>
    <definedName name="_8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593"}</definedName>
    <definedName name="_853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20"}</definedName>
    <definedName name="_853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20"}</definedName>
    <definedName name="_853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19"}</definedName>
    <definedName name="_853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19"}</definedName>
    <definedName name="_853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18"}</definedName>
    <definedName name="_853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18"}</definedName>
    <definedName name="_853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17"}</definedName>
    <definedName name="_853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17"}</definedName>
    <definedName name="_853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16"}</definedName>
    <definedName name="_853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16"}</definedName>
    <definedName name="_853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15"}</definedName>
    <definedName name="_853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15"}</definedName>
    <definedName name="_853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14"}</definedName>
    <definedName name="_853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14"}</definedName>
    <definedName name="_853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13"}</definedName>
    <definedName name="_853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13"}</definedName>
    <definedName name="_853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12"}</definedName>
    <definedName name="_853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12"}</definedName>
    <definedName name="_853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11"}</definedName>
    <definedName name="_853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11"}</definedName>
    <definedName name="_8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592"}</definedName>
    <definedName name="_8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592"}</definedName>
    <definedName name="_854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10"}</definedName>
    <definedName name="_854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10"}</definedName>
    <definedName name="_854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9"}</definedName>
    <definedName name="_854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9"}</definedName>
    <definedName name="_854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8"}</definedName>
    <definedName name="_854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8"}</definedName>
    <definedName name="_854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7"}</definedName>
    <definedName name="_854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7"}</definedName>
    <definedName name="_854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"}</definedName>
    <definedName name="_854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"}</definedName>
    <definedName name="_854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"}</definedName>
    <definedName name="_854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"}</definedName>
    <definedName name="_854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"}</definedName>
    <definedName name="_854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"}</definedName>
    <definedName name="_854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"}</definedName>
    <definedName name="_854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"}</definedName>
    <definedName name="_854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"}</definedName>
    <definedName name="_854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"}</definedName>
    <definedName name="_854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"}</definedName>
    <definedName name="_854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"}</definedName>
    <definedName name="_8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591"}</definedName>
    <definedName name="_8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591"}</definedName>
    <definedName name="_855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60"}</definedName>
    <definedName name="_855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60"}</definedName>
    <definedName name="_855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59"}</definedName>
    <definedName name="_855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59"}</definedName>
    <definedName name="_855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58"}</definedName>
    <definedName name="_855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58"}</definedName>
    <definedName name="_855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57"}</definedName>
    <definedName name="_855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57"}</definedName>
    <definedName name="_855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56"}</definedName>
    <definedName name="_855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56"}</definedName>
    <definedName name="_855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55"}</definedName>
    <definedName name="_855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55"}</definedName>
    <definedName name="_8556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60"}</definedName>
    <definedName name="_8556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60"}</definedName>
    <definedName name="_8557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59"}</definedName>
    <definedName name="_8557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59"}</definedName>
    <definedName name="_8558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58"}</definedName>
    <definedName name="_8558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58"}</definedName>
    <definedName name="_8559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57"}</definedName>
    <definedName name="_8559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57"}</definedName>
    <definedName name="_8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590"}</definedName>
    <definedName name="_8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590"}</definedName>
    <definedName name="_8560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56"}</definedName>
    <definedName name="_8560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56"}</definedName>
    <definedName name="_8561__FDSAUDITLINK__" localSheetId="2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55"}</definedName>
    <definedName name="_8561__FDSAUDITLINK__" hidden="1">{"fdsup://directions/FAT Viewer?action=UPDATE&amp;creator=factset&amp;DYN_ARGS=TRUE&amp;DOC_NAME=FAT:FQL_AUDITING_CLIENT_TEMPLATE.FAT&amp;display_string=Audit&amp;VAR:KEY=RWBWPYJQJM&amp;VAR:QUERY=RkZfRU5UUlBSX1ZBTF9EQUlMWSg0MDk0NiwtNUFZLEFNLCwsJ0RJTCcp&amp;WINDOW=FIRST_POPUP&amp;HEIGHT=45","0&amp;WIDTH=450&amp;START_MAXIMIZED=FALSE&amp;VAR:CALENDAR=FIVEDAY&amp;VAR:SYMBOL=471991&amp;VAR:INDEX=55"}</definedName>
    <definedName name="_856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54"}</definedName>
    <definedName name="_856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54"}</definedName>
    <definedName name="_856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53"}</definedName>
    <definedName name="_856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53"}</definedName>
    <definedName name="_856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52"}</definedName>
    <definedName name="_856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52"}</definedName>
    <definedName name="_856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51"}</definedName>
    <definedName name="_856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51"}</definedName>
    <definedName name="_856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50"}</definedName>
    <definedName name="_856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50"}</definedName>
    <definedName name="_856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49"}</definedName>
    <definedName name="_856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49"}</definedName>
    <definedName name="_856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48"}</definedName>
    <definedName name="_856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48"}</definedName>
    <definedName name="_856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47"}</definedName>
    <definedName name="_856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47"}</definedName>
    <definedName name="_8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589"}</definedName>
    <definedName name="_8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589"}</definedName>
    <definedName name="_857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46"}</definedName>
    <definedName name="_857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46"}</definedName>
    <definedName name="_857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45"}</definedName>
    <definedName name="_857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45"}</definedName>
    <definedName name="_857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44"}</definedName>
    <definedName name="_857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44"}</definedName>
    <definedName name="_857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43"}</definedName>
    <definedName name="_857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43"}</definedName>
    <definedName name="_857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42"}</definedName>
    <definedName name="_857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42"}</definedName>
    <definedName name="_857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41"}</definedName>
    <definedName name="_857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41"}</definedName>
    <definedName name="_857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40"}</definedName>
    <definedName name="_857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40"}</definedName>
    <definedName name="_857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39"}</definedName>
    <definedName name="_857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39"}</definedName>
    <definedName name="_857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38"}</definedName>
    <definedName name="_857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38"}</definedName>
    <definedName name="_857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37"}</definedName>
    <definedName name="_857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37"}</definedName>
    <definedName name="_8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588"}</definedName>
    <definedName name="_8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588"}</definedName>
    <definedName name="_858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36"}</definedName>
    <definedName name="_858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36"}</definedName>
    <definedName name="_858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35"}</definedName>
    <definedName name="_858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35"}</definedName>
    <definedName name="_858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34"}</definedName>
    <definedName name="_858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34"}</definedName>
    <definedName name="_858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33"}</definedName>
    <definedName name="_858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33"}</definedName>
    <definedName name="_858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32"}</definedName>
    <definedName name="_858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32"}</definedName>
    <definedName name="_858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31"}</definedName>
    <definedName name="_858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31"}</definedName>
    <definedName name="_858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30"}</definedName>
    <definedName name="_858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30"}</definedName>
    <definedName name="_858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29"}</definedName>
    <definedName name="_858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29"}</definedName>
    <definedName name="_858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28"}</definedName>
    <definedName name="_858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28"}</definedName>
    <definedName name="_858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27"}</definedName>
    <definedName name="_858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27"}</definedName>
    <definedName name="_8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587"}</definedName>
    <definedName name="_8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587"}</definedName>
    <definedName name="_859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26"}</definedName>
    <definedName name="_859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26"}</definedName>
    <definedName name="_859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25"}</definedName>
    <definedName name="_859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25"}</definedName>
    <definedName name="_859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24"}</definedName>
    <definedName name="_859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24"}</definedName>
    <definedName name="_859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23"}</definedName>
    <definedName name="_859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23"}</definedName>
    <definedName name="_859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22"}</definedName>
    <definedName name="_859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22"}</definedName>
    <definedName name="_859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21"}</definedName>
    <definedName name="_859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21"}</definedName>
    <definedName name="_859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20"}</definedName>
    <definedName name="_859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20"}</definedName>
    <definedName name="_859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19"}</definedName>
    <definedName name="_859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19"}</definedName>
    <definedName name="_859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18"}</definedName>
    <definedName name="_859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18"}</definedName>
    <definedName name="_859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17"}</definedName>
    <definedName name="_859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17"}</definedName>
    <definedName name="_86__FDSAUDITLINK__" localSheetId="2" hidden="1">{"fdsup://IBCentral/FAT Viewer?action=UPDATE&amp;creator=factset&amp;DOC_NAME=fat:reuters_annual_source_window.fat&amp;display_string=Audit&amp;DYN_ARGS=TRUE&amp;VAR:ID1=24990810&amp;VAR:RCODE=SCSI&amp;VAR:SDATE=20081299&amp;VAR:FREQ=FISCAL_YEARLY&amp;VAR:RELITEM=NOAUDIT&amp;VAR:CURRENCY=&amp;VAR:CUR","RSOURCE=EXSHARE&amp;VAR:NATFREQ=ANNUAL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annual_source_window.fat&amp;display_string=Audit&amp;DYN_ARGS=TRUE&amp;VAR:ID1=24990810&amp;VAR:RCODE=SCSI&amp;VAR:SDATE=20081299&amp;VAR:FREQ=FISCAL_YEARLY&amp;VAR:RELITEM=NOAUDIT&amp;VAR:CURRENCY=&amp;VAR:CUR","RSOURCE=EXSHARE&amp;VAR:NATFREQ=ANNUAL&amp;VAR:RFIELD=FINALIZED&amp;VAR:DB_TYPE=&amp;VAR:UNITS=M&amp;window=popup&amp;width=450&amp;height=300&amp;START_MAXIMIZED=FALSE"}</definedName>
    <definedName name="_8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586"}</definedName>
    <definedName name="_8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586"}</definedName>
    <definedName name="_860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16"}</definedName>
    <definedName name="_860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16"}</definedName>
    <definedName name="_860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15"}</definedName>
    <definedName name="_860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15"}</definedName>
    <definedName name="_860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14"}</definedName>
    <definedName name="_860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14"}</definedName>
    <definedName name="_860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13"}</definedName>
    <definedName name="_860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13"}</definedName>
    <definedName name="_860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12"}</definedName>
    <definedName name="_860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12"}</definedName>
    <definedName name="_860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11"}</definedName>
    <definedName name="_860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11"}</definedName>
    <definedName name="_860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10"}</definedName>
    <definedName name="_860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10"}</definedName>
    <definedName name="_860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9"}</definedName>
    <definedName name="_860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9"}</definedName>
    <definedName name="_860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8"}</definedName>
    <definedName name="_860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8"}</definedName>
    <definedName name="_860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7"}</definedName>
    <definedName name="_860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7"}</definedName>
    <definedName name="_8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585"}</definedName>
    <definedName name="_8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585"}</definedName>
    <definedName name="_861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6"}</definedName>
    <definedName name="_861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6"}</definedName>
    <definedName name="_861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"}</definedName>
    <definedName name="_861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"}</definedName>
    <definedName name="_8612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"}</definedName>
    <definedName name="_8612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4"}</definedName>
    <definedName name="_8613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"}</definedName>
    <definedName name="_8613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3"}</definedName>
    <definedName name="_8614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"}</definedName>
    <definedName name="_8614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2"}</definedName>
    <definedName name="_8615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"}</definedName>
    <definedName name="_8615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1"}</definedName>
    <definedName name="_861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54"}</definedName>
    <definedName name="_861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54"}</definedName>
    <definedName name="_861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53"}</definedName>
    <definedName name="_861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53"}</definedName>
    <definedName name="_861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52"}</definedName>
    <definedName name="_861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52"}</definedName>
    <definedName name="_861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51"}</definedName>
    <definedName name="_861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51"}</definedName>
    <definedName name="_8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584"}</definedName>
    <definedName name="_8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584"}</definedName>
    <definedName name="_862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50"}</definedName>
    <definedName name="_862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50"}</definedName>
    <definedName name="_862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49"}</definedName>
    <definedName name="_862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49"}</definedName>
    <definedName name="_862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54"}</definedName>
    <definedName name="_862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54"}</definedName>
    <definedName name="_862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53"}</definedName>
    <definedName name="_862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53"}</definedName>
    <definedName name="_862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52"}</definedName>
    <definedName name="_862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52"}</definedName>
    <definedName name="_862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51"}</definedName>
    <definedName name="_862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51"}</definedName>
    <definedName name="_862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50"}</definedName>
    <definedName name="_862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50"}</definedName>
    <definedName name="_862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49"}</definedName>
    <definedName name="_862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49"}</definedName>
    <definedName name="_862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48"}</definedName>
    <definedName name="_862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48"}</definedName>
    <definedName name="_862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47"}</definedName>
    <definedName name="_862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47"}</definedName>
    <definedName name="_8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583"}</definedName>
    <definedName name="_8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583"}</definedName>
    <definedName name="_863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46"}</definedName>
    <definedName name="_863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46"}</definedName>
    <definedName name="_863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45"}</definedName>
    <definedName name="_863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45"}</definedName>
    <definedName name="_863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44"}</definedName>
    <definedName name="_863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44"}</definedName>
    <definedName name="_863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43"}</definedName>
    <definedName name="_863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43"}</definedName>
    <definedName name="_863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42"}</definedName>
    <definedName name="_863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42"}</definedName>
    <definedName name="_863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41"}</definedName>
    <definedName name="_863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41"}</definedName>
    <definedName name="_863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40"}</definedName>
    <definedName name="_863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40"}</definedName>
    <definedName name="_863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39"}</definedName>
    <definedName name="_863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39"}</definedName>
    <definedName name="_863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38"}</definedName>
    <definedName name="_863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38"}</definedName>
    <definedName name="_863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37"}</definedName>
    <definedName name="_863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37"}</definedName>
    <definedName name="_8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582"}</definedName>
    <definedName name="_8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582"}</definedName>
    <definedName name="_864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36"}</definedName>
    <definedName name="_864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36"}</definedName>
    <definedName name="_864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35"}</definedName>
    <definedName name="_864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35"}</definedName>
    <definedName name="_864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34"}</definedName>
    <definedName name="_864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34"}</definedName>
    <definedName name="_864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33"}</definedName>
    <definedName name="_864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33"}</definedName>
    <definedName name="_864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32"}</definedName>
    <definedName name="_864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32"}</definedName>
    <definedName name="_864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31"}</definedName>
    <definedName name="_864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31"}</definedName>
    <definedName name="_864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30"}</definedName>
    <definedName name="_864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30"}</definedName>
    <definedName name="_864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29"}</definedName>
    <definedName name="_864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29"}</definedName>
    <definedName name="_864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28"}</definedName>
    <definedName name="_864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28"}</definedName>
    <definedName name="_864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27"}</definedName>
    <definedName name="_864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27"}</definedName>
    <definedName name="_8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581"}</definedName>
    <definedName name="_8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581"}</definedName>
    <definedName name="_865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26"}</definedName>
    <definedName name="_865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26"}</definedName>
    <definedName name="_865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25"}</definedName>
    <definedName name="_865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25"}</definedName>
    <definedName name="_865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24"}</definedName>
    <definedName name="_865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24"}</definedName>
    <definedName name="_865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23"}</definedName>
    <definedName name="_865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23"}</definedName>
    <definedName name="_865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22"}</definedName>
    <definedName name="_865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22"}</definedName>
    <definedName name="_865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21"}</definedName>
    <definedName name="_865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21"}</definedName>
    <definedName name="_865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20"}</definedName>
    <definedName name="_865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20"}</definedName>
    <definedName name="_865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19"}</definedName>
    <definedName name="_865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19"}</definedName>
    <definedName name="_865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18"}</definedName>
    <definedName name="_865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18"}</definedName>
    <definedName name="_865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17"}</definedName>
    <definedName name="_865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17"}</definedName>
    <definedName name="_8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580"}</definedName>
    <definedName name="_8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580"}</definedName>
    <definedName name="_866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16"}</definedName>
    <definedName name="_866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16"}</definedName>
    <definedName name="_866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15"}</definedName>
    <definedName name="_866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15"}</definedName>
    <definedName name="_866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14"}</definedName>
    <definedName name="_866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14"}</definedName>
    <definedName name="_866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13"}</definedName>
    <definedName name="_866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13"}</definedName>
    <definedName name="_866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12"}</definedName>
    <definedName name="_866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12"}</definedName>
    <definedName name="_866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11"}</definedName>
    <definedName name="_866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11"}</definedName>
    <definedName name="_866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10"}</definedName>
    <definedName name="_866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10"}</definedName>
    <definedName name="_866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9"}</definedName>
    <definedName name="_866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9"}</definedName>
    <definedName name="_866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8"}</definedName>
    <definedName name="_866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8"}</definedName>
    <definedName name="_866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7"}</definedName>
    <definedName name="_866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7"}</definedName>
    <definedName name="_8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579"}</definedName>
    <definedName name="_8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579"}</definedName>
    <definedName name="_867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6"}</definedName>
    <definedName name="_867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6"}</definedName>
    <definedName name="_867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"}</definedName>
    <definedName name="_867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"}</definedName>
    <definedName name="_8672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"}</definedName>
    <definedName name="_8672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4"}</definedName>
    <definedName name="_8673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"}</definedName>
    <definedName name="_8673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3"}</definedName>
    <definedName name="_8674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"}</definedName>
    <definedName name="_8674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2"}</definedName>
    <definedName name="_8675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"}</definedName>
    <definedName name="_8675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1"}</definedName>
    <definedName name="_8676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60"}</definedName>
    <definedName name="_8676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60"}</definedName>
    <definedName name="_8677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59"}</definedName>
    <definedName name="_8677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59"}</definedName>
    <definedName name="_8678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58"}</definedName>
    <definedName name="_8678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58"}</definedName>
    <definedName name="_8679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57"}</definedName>
    <definedName name="_8679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57"}</definedName>
    <definedName name="_8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578"}</definedName>
    <definedName name="_8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578"}</definedName>
    <definedName name="_8680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56"}</definedName>
    <definedName name="_8680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56"}</definedName>
    <definedName name="_8681__FDSAUDITLINK__" localSheetId="2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55"}</definedName>
    <definedName name="_8681__FDSAUDITLINK__" hidden="1">{"fdsup://directions/FAT Viewer?action=UPDATE&amp;creator=factset&amp;DYN_ARGS=TRUE&amp;DOC_NAME=FAT:FQL_AUDITING_CLIENT_TEMPLATE.FAT&amp;display_string=Audit&amp;VAR:KEY=FKDAFQZUVO&amp;VAR:QUERY=RkZfRU5UUlBSX1ZBTF9EQUlMWSg0MDk0NiwtNUFZLEFNLCwsJ0RJTCcp&amp;WINDOW=FIRST_POPUP&amp;HEIGHT=45","0&amp;WIDTH=450&amp;START_MAXIMIZED=FALSE&amp;VAR:CALENDAR=FIVEDAY&amp;VAR:SYMBOL=523267&amp;VAR:INDEX=55"}</definedName>
    <definedName name="_868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54"}</definedName>
    <definedName name="_868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54"}</definedName>
    <definedName name="_868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53"}</definedName>
    <definedName name="_868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53"}</definedName>
    <definedName name="_868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52"}</definedName>
    <definedName name="_868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52"}</definedName>
    <definedName name="_868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51"}</definedName>
    <definedName name="_868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51"}</definedName>
    <definedName name="_8686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50"}</definedName>
    <definedName name="_8686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50"}</definedName>
    <definedName name="_8687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49"}</definedName>
    <definedName name="_8687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49"}</definedName>
    <definedName name="_868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48"}</definedName>
    <definedName name="_868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48"}</definedName>
    <definedName name="_868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47"}</definedName>
    <definedName name="_868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47"}</definedName>
    <definedName name="_8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577"}</definedName>
    <definedName name="_8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577"}</definedName>
    <definedName name="_869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46"}</definedName>
    <definedName name="_869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46"}</definedName>
    <definedName name="_869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45"}</definedName>
    <definedName name="_869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45"}</definedName>
    <definedName name="_869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44"}</definedName>
    <definedName name="_869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44"}</definedName>
    <definedName name="_869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43"}</definedName>
    <definedName name="_869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43"}</definedName>
    <definedName name="_869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42"}</definedName>
    <definedName name="_869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42"}</definedName>
    <definedName name="_869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41"}</definedName>
    <definedName name="_869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41"}</definedName>
    <definedName name="_8696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40"}</definedName>
    <definedName name="_8696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40"}</definedName>
    <definedName name="_8697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39"}</definedName>
    <definedName name="_8697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39"}</definedName>
    <definedName name="_869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38"}</definedName>
    <definedName name="_869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38"}</definedName>
    <definedName name="_869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37"}</definedName>
    <definedName name="_869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37"}</definedName>
    <definedName name="_87__FDSAUDITLINK__" localSheetId="2" hidden="1">{"fdsup://directions/FAT Viewer?action=UPDATE&amp;creator=factset&amp;DYN_ARGS=TRUE&amp;DOC_NAME=FAT:FQL_AUDITING_CLIENT_TEMPLATE.FAT&amp;display_string=Audit&amp;VAR:KEY=GLAFCBMPGX&amp;VAR:QUERY=RkZfRUJJVF9PUEVSKEFOTiwtMUFZKQ==&amp;WINDOW=FIRST_POPUP&amp;HEIGHT=450&amp;WIDTH=450&amp;START_MAXIMI","ZED=FALSE&amp;VAR:CALENDAR=FIVEDAY&amp;VAR:SYMBOL=738048&amp;VAR:INDEX=0"}</definedName>
    <definedName name="_87__FDSAUDITLINK__" hidden="1">{"fdsup://directions/FAT Viewer?action=UPDATE&amp;creator=factset&amp;DYN_ARGS=TRUE&amp;DOC_NAME=FAT:FQL_AUDITING_CLIENT_TEMPLATE.FAT&amp;display_string=Audit&amp;VAR:KEY=GLAFCBMPGX&amp;VAR:QUERY=RkZfRUJJVF9PUEVSKEFOTiwtMUFZKQ==&amp;WINDOW=FIRST_POPUP&amp;HEIGHT=450&amp;WIDTH=450&amp;START_MAXIMI","ZED=FALSE&amp;VAR:CALENDAR=FIVEDAY&amp;VAR:SYMBOL=738048&amp;VAR:INDEX=0"}</definedName>
    <definedName name="_8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576"}</definedName>
    <definedName name="_8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576"}</definedName>
    <definedName name="_870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36"}</definedName>
    <definedName name="_870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36"}</definedName>
    <definedName name="_870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35"}</definedName>
    <definedName name="_870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35"}</definedName>
    <definedName name="_870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34"}</definedName>
    <definedName name="_870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34"}</definedName>
    <definedName name="_870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33"}</definedName>
    <definedName name="_870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33"}</definedName>
    <definedName name="_870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32"}</definedName>
    <definedName name="_870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32"}</definedName>
    <definedName name="_870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31"}</definedName>
    <definedName name="_870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31"}</definedName>
    <definedName name="_8706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30"}</definedName>
    <definedName name="_8706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30"}</definedName>
    <definedName name="_8707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29"}</definedName>
    <definedName name="_8707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29"}</definedName>
    <definedName name="_870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28"}</definedName>
    <definedName name="_870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28"}</definedName>
    <definedName name="_870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27"}</definedName>
    <definedName name="_870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27"}</definedName>
    <definedName name="_8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575"}</definedName>
    <definedName name="_8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575"}</definedName>
    <definedName name="_871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26"}</definedName>
    <definedName name="_871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26"}</definedName>
    <definedName name="_871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25"}</definedName>
    <definedName name="_871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25"}</definedName>
    <definedName name="_871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24"}</definedName>
    <definedName name="_871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24"}</definedName>
    <definedName name="_871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23"}</definedName>
    <definedName name="_871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23"}</definedName>
    <definedName name="_871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22"}</definedName>
    <definedName name="_871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22"}</definedName>
    <definedName name="_871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21"}</definedName>
    <definedName name="_871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21"}</definedName>
    <definedName name="_8716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20"}</definedName>
    <definedName name="_8716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20"}</definedName>
    <definedName name="_8717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19"}</definedName>
    <definedName name="_8717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19"}</definedName>
    <definedName name="_871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18"}</definedName>
    <definedName name="_871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18"}</definedName>
    <definedName name="_871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17"}</definedName>
    <definedName name="_871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17"}</definedName>
    <definedName name="_8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574"}</definedName>
    <definedName name="_8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574"}</definedName>
    <definedName name="_872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16"}</definedName>
    <definedName name="_872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16"}</definedName>
    <definedName name="_872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15"}</definedName>
    <definedName name="_872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15"}</definedName>
    <definedName name="_872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14"}</definedName>
    <definedName name="_872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14"}</definedName>
    <definedName name="_872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13"}</definedName>
    <definedName name="_872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13"}</definedName>
    <definedName name="_872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12"}</definedName>
    <definedName name="_872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12"}</definedName>
    <definedName name="_872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11"}</definedName>
    <definedName name="_872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11"}</definedName>
    <definedName name="_8726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10"}</definedName>
    <definedName name="_8726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10"}</definedName>
    <definedName name="_8727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9"}</definedName>
    <definedName name="_8727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9"}</definedName>
    <definedName name="_8728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8"}</definedName>
    <definedName name="_8728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8"}</definedName>
    <definedName name="_8729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7"}</definedName>
    <definedName name="_8729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7"}</definedName>
    <definedName name="_8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573"}</definedName>
    <definedName name="_8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573"}</definedName>
    <definedName name="_8730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6"}</definedName>
    <definedName name="_8730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6"}</definedName>
    <definedName name="_8731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"}</definedName>
    <definedName name="_8731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5"}</definedName>
    <definedName name="_8732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"}</definedName>
    <definedName name="_8732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4"}</definedName>
    <definedName name="_8733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"}</definedName>
    <definedName name="_8733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3"}</definedName>
    <definedName name="_8734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"}</definedName>
    <definedName name="_8734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2"}</definedName>
    <definedName name="_8735__FDSAUDITLINK__" localSheetId="2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"}</definedName>
    <definedName name="_8735__FDSAUDITLINK__" hidden="1">{"fdsup://directions/FAT Viewer?action=UPDATE&amp;creator=factset&amp;DYN_ARGS=TRUE&amp;DOC_NAME=FAT:FQL_AUDITING_CLIENT_TEMPLATE.FAT&amp;display_string=Audit&amp;VAR:KEY=RKVUXCTUVQ&amp;VAR:QUERY=RkZfRU5UUlBSX1ZBTF9EQUlMWSg0MDk0NiwtNUFZLEFNLCwsJ0RJTCcp&amp;WINDOW=FIRST_POPUP&amp;HEIGHT=45","0&amp;WIDTH=450&amp;START_MAXIMIZED=FALSE&amp;VAR:CALENDAR=FIVEDAY&amp;VAR:SYMBOL=439960&amp;VAR:INDEX=1"}</definedName>
    <definedName name="_8736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60"}</definedName>
    <definedName name="_8736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60"}</definedName>
    <definedName name="_8737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59"}</definedName>
    <definedName name="_8737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59"}</definedName>
    <definedName name="_8738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58"}</definedName>
    <definedName name="_8738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58"}</definedName>
    <definedName name="_8739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57"}</definedName>
    <definedName name="_8739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57"}</definedName>
    <definedName name="_8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572"}</definedName>
    <definedName name="_8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572"}</definedName>
    <definedName name="_8740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56"}</definedName>
    <definedName name="_8740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56"}</definedName>
    <definedName name="_8741__FDSAUDITLINK__" localSheetId="2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55"}</definedName>
    <definedName name="_8741__FDSAUDITLINK__" hidden="1">{"fdsup://directions/FAT Viewer?action=UPDATE&amp;creator=factset&amp;DYN_ARGS=TRUE&amp;DOC_NAME=FAT:FQL_AUDITING_CLIENT_TEMPLATE.FAT&amp;display_string=Audit&amp;VAR:KEY=HIVULOPAXW&amp;VAR:QUERY=RkZfRU5UUlBSX1ZBTF9EQUlMWSg0MDk0NiwtNUFZLEFNLCwsJ0RJTCcp&amp;WINDOW=FIRST_POPUP&amp;HEIGHT=45","0&amp;WIDTH=450&amp;START_MAXIMIZED=FALSE&amp;VAR:CALENDAR=FIVEDAY&amp;VAR:SYMBOL=B012BV&amp;VAR:INDEX=55"}</definedName>
    <definedName name="_8742__FDSAUDITLINK__" localSheetId="2" hidden="1">{"fdsup://Directions/FactSet Auditing Viewer?action=AUDIT_VALUE&amp;DB=129&amp;ID1=240645&amp;VALUEID=02001&amp;SDATE=201104&amp;PERIODTYPE=QTR_STD&amp;SCFT=3&amp;window=popup_no_bar&amp;width=385&amp;height=120&amp;START_MAXIMIZED=FALSE&amp;creator=factset&amp;display_string=Audit"}</definedName>
    <definedName name="_8742__FDSAUDITLINK__" hidden="1">{"fdsup://Directions/FactSet Auditing Viewer?action=AUDIT_VALUE&amp;DB=129&amp;ID1=240645&amp;VALUEID=02001&amp;SDATE=201104&amp;PERIODTYPE=QTR_STD&amp;SCFT=3&amp;window=popup_no_bar&amp;width=385&amp;height=120&amp;START_MAXIMIZED=FALSE&amp;creator=factset&amp;display_string=Audit"}</definedName>
    <definedName name="_874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56"}</definedName>
    <definedName name="_874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56"}</definedName>
    <definedName name="_8744__FDSAUDITLINK__" localSheetId="2" hidden="1">{"fdsup://Directions/FactSet Auditing Viewer?action=AUDIT_VALUE&amp;DB=129&amp;ID1=711075&amp;VALUEID=02001&amp;SDATE=201103&amp;PERIODTYPE=QTR_STD&amp;SCFT=3&amp;window=popup_no_bar&amp;width=385&amp;height=120&amp;START_MAXIMIZED=FALSE&amp;creator=factset&amp;display_string=Audit"}</definedName>
    <definedName name="_8744__FDSAUDITLINK__" hidden="1">{"fdsup://Directions/FactSet Auditing Viewer?action=AUDIT_VALUE&amp;DB=129&amp;ID1=711075&amp;VALUEID=02001&amp;SDATE=201103&amp;PERIODTYPE=QTR_STD&amp;SCFT=3&amp;window=popup_no_bar&amp;width=385&amp;height=120&amp;START_MAXIMIZED=FALSE&amp;creator=factset&amp;display_string=Audit"}</definedName>
    <definedName name="_874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59"}</definedName>
    <definedName name="_874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59"}</definedName>
    <definedName name="_8746__FDSAUDITLINK__" localSheetId="2" hidden="1">{"fdsup://Directions/FactSet Auditing Viewer?action=AUDIT_VALUE&amp;DB=129&amp;ID1=471991&amp;VALUEID=02001&amp;SDATE=201103&amp;PERIODTYPE=QTR_STD&amp;SCFT=3&amp;window=popup_no_bar&amp;width=385&amp;height=120&amp;START_MAXIMIZED=FALSE&amp;creator=factset&amp;display_string=Audit"}</definedName>
    <definedName name="_8746__FDSAUDITLINK__" hidden="1">{"fdsup://Directions/FactSet Auditing Viewer?action=AUDIT_VALUE&amp;DB=129&amp;ID1=471991&amp;VALUEID=02001&amp;SDATE=201103&amp;PERIODTYPE=QTR_STD&amp;SCFT=3&amp;window=popup_no_bar&amp;width=385&amp;height=120&amp;START_MAXIMIZED=FALSE&amp;creator=factset&amp;display_string=Audit"}</definedName>
    <definedName name="_8747__FDSAUDITLINK__" localSheetId="2" hidden="1">{"fdsup://directions/FAT Viewer?action=UPDATE&amp;creator=factset&amp;DYN_ARGS=TRUE&amp;DOC_NAME=FAT:FQL_AUDITING_CLIENT_TEMPLATE.FAT&amp;display_string=Audit&amp;VAR:KEY=BYDQBYRGNY&amp;VAR:QUERY=RkZfRU5UUlBSX1ZBTF9EQUlMWSg0MDk5OCwtNUFZLEFNLCwsJ0RJTCcp&amp;WINDOW=FIRST_POPUP&amp;HEIGHT=45","0&amp;WIDTH=450&amp;START_MAXIMIZED=FALSE&amp;VAR:CALENDAR=FIVEDAY&amp;VAR:INDEX=60"}</definedName>
    <definedName name="_8747__FDSAUDITLINK__" hidden="1">{"fdsup://directions/FAT Viewer?action=UPDATE&amp;creator=factset&amp;DYN_ARGS=TRUE&amp;DOC_NAME=FAT:FQL_AUDITING_CLIENT_TEMPLATE.FAT&amp;display_string=Audit&amp;VAR:KEY=BYDQBYRGNY&amp;VAR:QUERY=RkZfRU5UUlBSX1ZBTF9EQUlMWSg0MDk5OCwtNUFZLEFNLCwsJ0RJTCcp&amp;WINDOW=FIRST_POPUP&amp;HEIGHT=45","0&amp;WIDTH=450&amp;START_MAXIMIZED=FALSE&amp;VAR:CALENDAR=FIVEDAY&amp;VAR:INDEX=60"}</definedName>
    <definedName name="_874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45"}</definedName>
    <definedName name="_874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45"}</definedName>
    <definedName name="_8749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21"}</definedName>
    <definedName name="_8749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21"}</definedName>
    <definedName name="_8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571"}</definedName>
    <definedName name="_8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571"}</definedName>
    <definedName name="_8750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15"}</definedName>
    <definedName name="_8750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15"}</definedName>
    <definedName name="_8751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15"}</definedName>
    <definedName name="_8751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15"}</definedName>
    <definedName name="_8752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0"}</definedName>
    <definedName name="_8752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0"}</definedName>
    <definedName name="_875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50"}</definedName>
    <definedName name="_875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50"}</definedName>
    <definedName name="_8754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0"}</definedName>
    <definedName name="_8754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0"}</definedName>
    <definedName name="_875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55"}</definedName>
    <definedName name="_875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55"}</definedName>
    <definedName name="_8756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21"}</definedName>
    <definedName name="_8756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21"}</definedName>
    <definedName name="_8757__FDSAUDITLINK__" localSheetId="2" hidden="1">{"fdsup://directions/FAT Viewer?action=UPDATE&amp;creator=factset&amp;DYN_ARGS=TRUE&amp;DOC_NAME=FAT:FQL_AUDITING_CLIENT_TEMPLATE.FAT&amp;display_string=Audit&amp;VAR:KEY=EHUVALGTKJ&amp;VAR:QUERY=RkZfRUJJVF9PUEVSKEFOTiwwKQ==&amp;WINDOW=FIRST_POPUP&amp;HEIGHT=450&amp;WIDTH=450&amp;START_MAXIMIZED=","FALSE&amp;VAR:CALENDAR=FIVEDAY&amp;VAR:SYMBOL=512067&amp;VAR:INDEX=0"}</definedName>
    <definedName name="_8757__FDSAUDITLINK__" hidden="1">{"fdsup://directions/FAT Viewer?action=UPDATE&amp;creator=factset&amp;DYN_ARGS=TRUE&amp;DOC_NAME=FAT:FQL_AUDITING_CLIENT_TEMPLATE.FAT&amp;display_string=Audit&amp;VAR:KEY=EHUVALGTKJ&amp;VAR:QUERY=RkZfRUJJVF9PUEVSKEFOTiwwKQ==&amp;WINDOW=FIRST_POPUP&amp;HEIGHT=450&amp;WIDTH=450&amp;START_MAXIMIZED=","FALSE&amp;VAR:CALENDAR=FIVEDAY&amp;VAR:SYMBOL=512067&amp;VAR:INDEX=0"}</definedName>
    <definedName name="_8758__FDSAUDITLINK__" localSheetId="2" hidden="1">{"fdsup://directions/FAT Viewer?action=UPDATE&amp;creator=factset&amp;DYN_ARGS=TRUE&amp;DOC_NAME=FAT:FQL_AUDITING_CLIENT_TEMPLATE.FAT&amp;display_string=Audit&amp;VAR:KEY=UBWJOPWVQN&amp;VAR:QUERY=RkZfRUJJVF9PUEVSKEFOTiwtMUFZKQ==&amp;WINDOW=FIRST_POPUP&amp;HEIGHT=450&amp;WIDTH=450&amp;START_MAXIMI","ZED=FALSE&amp;VAR:CALENDAR=FIVEDAY&amp;VAR:SYMBOL=512067&amp;VAR:INDEX=0"}</definedName>
    <definedName name="_8758__FDSAUDITLINK__" hidden="1">{"fdsup://directions/FAT Viewer?action=UPDATE&amp;creator=factset&amp;DYN_ARGS=TRUE&amp;DOC_NAME=FAT:FQL_AUDITING_CLIENT_TEMPLATE.FAT&amp;display_string=Audit&amp;VAR:KEY=UBWJOPWVQN&amp;VAR:QUERY=RkZfRUJJVF9PUEVSKEFOTiwtMUFZKQ==&amp;WINDOW=FIRST_POPUP&amp;HEIGHT=450&amp;WIDTH=450&amp;START_MAXIMI","ZED=FALSE&amp;VAR:CALENDAR=FIVEDAY&amp;VAR:SYMBOL=512067&amp;VAR:INDEX=0"}</definedName>
    <definedName name="_8759__FDSAUDITLINK__" localSheetId="2" hidden="1">{"fdsup://Directions/FactSet Auditing Viewer?action=AUDIT_VALUE&amp;DB=129&amp;ID1=512067&amp;VALUEID=01001&amp;SDATE=2011&amp;PERIODTYPE=ANN_STD&amp;SCFT=3&amp;window=popup_no_bar&amp;width=385&amp;height=120&amp;START_MAXIMIZED=FALSE&amp;creator=factset&amp;display_string=Audit"}</definedName>
    <definedName name="_8759__FDSAUDITLINK__" hidden="1">{"fdsup://Directions/FactSet Auditing Viewer?action=AUDIT_VALUE&amp;DB=129&amp;ID1=512067&amp;VALUEID=01001&amp;SDATE=2011&amp;PERIODTYPE=ANN_STD&amp;SCFT=3&amp;window=popup_no_bar&amp;width=385&amp;height=120&amp;START_MAXIMIZED=FALSE&amp;creator=factset&amp;display_string=Audit"}</definedName>
    <definedName name="_8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570"}</definedName>
    <definedName name="_8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570"}</definedName>
    <definedName name="_8760__FDSAUDITLINK__" localSheetId="2" hidden="1">{"fdsup://Directions/FactSet Auditing Viewer?action=AUDIT_VALUE&amp;DB=129&amp;ID1=512067&amp;VALUEID=01001&amp;SDATE=2010&amp;PERIODTYPE=ANN_STD&amp;SCFT=3&amp;window=popup_no_bar&amp;width=385&amp;height=120&amp;START_MAXIMIZED=FALSE&amp;creator=factset&amp;display_string=Audit"}</definedName>
    <definedName name="_8760__FDSAUDITLINK__" hidden="1">{"fdsup://Directions/FactSet Auditing Viewer?action=AUDIT_VALUE&amp;DB=129&amp;ID1=512067&amp;VALUEID=01001&amp;SDATE=2010&amp;PERIODTYPE=ANN_STD&amp;SCFT=3&amp;window=popup_no_bar&amp;width=385&amp;height=120&amp;START_MAXIMIZED=FALSE&amp;creator=factset&amp;display_string=Audit"}</definedName>
    <definedName name="_8761__FDSAUDITLINK__" localSheetId="2" hidden="1">{"fdsup://Directions/FactSet Auditing Viewer?action=AUDIT_VALUE&amp;DB=129&amp;ID1=512067&amp;VALUEID=03261&amp;SDATE=201104&amp;PERIODTYPE=QTR_STD&amp;SCFT=3&amp;window=popup_no_bar&amp;width=385&amp;height=120&amp;START_MAXIMIZED=FALSE&amp;creator=factset&amp;display_string=Audit"}</definedName>
    <definedName name="_8761__FDSAUDITLINK__" hidden="1">{"fdsup://Directions/FactSet Auditing Viewer?action=AUDIT_VALUE&amp;DB=129&amp;ID1=512067&amp;VALUEID=03261&amp;SDATE=201104&amp;PERIODTYPE=QTR_STD&amp;SCFT=3&amp;window=popup_no_bar&amp;width=385&amp;height=120&amp;START_MAXIMIZED=FALSE&amp;creator=factset&amp;display_string=Audit"}</definedName>
    <definedName name="_8762__FDSAUDITLINK__" localSheetId="2" hidden="1">{"fdsup://Directions/FactSet Auditing Viewer?action=AUDIT_VALUE&amp;DB=129&amp;ID1=512067&amp;VALUEID=02256&amp;SDATE=201104&amp;PERIODTYPE=QTR_STD&amp;SCFT=3&amp;window=popup_no_bar&amp;width=385&amp;height=120&amp;START_MAXIMIZED=FALSE&amp;creator=factset&amp;display_string=Audit"}</definedName>
    <definedName name="_8762__FDSAUDITLINK__" hidden="1">{"fdsup://Directions/FactSet Auditing Viewer?action=AUDIT_VALUE&amp;DB=129&amp;ID1=512067&amp;VALUEID=02256&amp;SDATE=201104&amp;PERIODTYPE=QTR_STD&amp;SCFT=3&amp;window=popup_no_bar&amp;width=385&amp;height=120&amp;START_MAXIMIZED=FALSE&amp;creator=factset&amp;display_string=Audit"}</definedName>
    <definedName name="_8763__FDSAUDITLINK__" localSheetId="2" hidden="1">{"fdsup://Directions/FactSet Auditing Viewer?action=AUDIT_VALUE&amp;DB=129&amp;ID1=512067&amp;VALUEID=02001&amp;SDATE=201104&amp;PERIODTYPE=QTR_STD&amp;SCFT=3&amp;window=popup_no_bar&amp;width=385&amp;height=120&amp;START_MAXIMIZED=FALSE&amp;creator=factset&amp;display_string=Audit"}</definedName>
    <definedName name="_8763__FDSAUDITLINK__" hidden="1">{"fdsup://Directions/FactSet Auditing Viewer?action=AUDIT_VALUE&amp;DB=129&amp;ID1=512067&amp;VALUEID=02001&amp;SDATE=201104&amp;PERIODTYPE=QTR_STD&amp;SCFT=3&amp;window=popup_no_bar&amp;width=385&amp;height=120&amp;START_MAXIMIZED=FALSE&amp;creator=factset&amp;display_string=Audit"}</definedName>
    <definedName name="_876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59"}</definedName>
    <definedName name="_876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59"}</definedName>
    <definedName name="_876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58"}</definedName>
    <definedName name="_876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58"}</definedName>
    <definedName name="_876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57"}</definedName>
    <definedName name="_876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57"}</definedName>
    <definedName name="_876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56"}</definedName>
    <definedName name="_876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56"}</definedName>
    <definedName name="_876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55"}</definedName>
    <definedName name="_876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55"}</definedName>
    <definedName name="_876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54"}</definedName>
    <definedName name="_876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54"}</definedName>
    <definedName name="_8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569"}</definedName>
    <definedName name="_8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569"}</definedName>
    <definedName name="_877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53"}</definedName>
    <definedName name="_877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53"}</definedName>
    <definedName name="_877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52"}</definedName>
    <definedName name="_877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52"}</definedName>
    <definedName name="_877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51"}</definedName>
    <definedName name="_877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51"}</definedName>
    <definedName name="_877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50"}</definedName>
    <definedName name="_877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50"}</definedName>
    <definedName name="_877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49"}</definedName>
    <definedName name="_877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49"}</definedName>
    <definedName name="_877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48"}</definedName>
    <definedName name="_877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48"}</definedName>
    <definedName name="_877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47"}</definedName>
    <definedName name="_877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47"}</definedName>
    <definedName name="_877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46"}</definedName>
    <definedName name="_877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46"}</definedName>
    <definedName name="_877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45"}</definedName>
    <definedName name="_877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45"}</definedName>
    <definedName name="_877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44"}</definedName>
    <definedName name="_877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44"}</definedName>
    <definedName name="_8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568"}</definedName>
    <definedName name="_8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568"}</definedName>
    <definedName name="_878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43"}</definedName>
    <definedName name="_878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43"}</definedName>
    <definedName name="_878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42"}</definedName>
    <definedName name="_878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42"}</definedName>
    <definedName name="_878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41"}</definedName>
    <definedName name="_878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41"}</definedName>
    <definedName name="_878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40"}</definedName>
    <definedName name="_878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40"}</definedName>
    <definedName name="_878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39"}</definedName>
    <definedName name="_878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39"}</definedName>
    <definedName name="_878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38"}</definedName>
    <definedName name="_878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38"}</definedName>
    <definedName name="_878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37"}</definedName>
    <definedName name="_878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37"}</definedName>
    <definedName name="_878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36"}</definedName>
    <definedName name="_878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36"}</definedName>
    <definedName name="_878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35"}</definedName>
    <definedName name="_878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35"}</definedName>
    <definedName name="_878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34"}</definedName>
    <definedName name="_878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34"}</definedName>
    <definedName name="_8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567"}</definedName>
    <definedName name="_8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567"}</definedName>
    <definedName name="_879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33"}</definedName>
    <definedName name="_879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33"}</definedName>
    <definedName name="_879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32"}</definedName>
    <definedName name="_879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32"}</definedName>
    <definedName name="_879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31"}</definedName>
    <definedName name="_879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31"}</definedName>
    <definedName name="_879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30"}</definedName>
    <definedName name="_879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30"}</definedName>
    <definedName name="_879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29"}</definedName>
    <definedName name="_879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29"}</definedName>
    <definedName name="_879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28"}</definedName>
    <definedName name="_879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28"}</definedName>
    <definedName name="_879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27"}</definedName>
    <definedName name="_879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27"}</definedName>
    <definedName name="_879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26"}</definedName>
    <definedName name="_879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26"}</definedName>
    <definedName name="_879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25"}</definedName>
    <definedName name="_879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25"}</definedName>
    <definedName name="_879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24"}</definedName>
    <definedName name="_879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24"}</definedName>
    <definedName name="_88__FDSAUDITLINK__" localSheetId="2" hidden="1">{"fdsup://IBCentral/FAT Viewer?action=UPDATE&amp;creator=factset&amp;DOC_NAME=fat:reuters_annual_source_window.fat&amp;display_string=Audit&amp;DYN_ARGS=TRUE&amp;VAR:ID1=92824110&amp;VAR:RCODE=SCSI&amp;VAR:SDATE=20081299&amp;VAR:FREQ=FISCAL_YEARLY&amp;VAR:RELITEM=NOAUDIT&amp;VAR:CURRENCY=&amp;VAR:CUR","RSOURCE=EXSHARE&amp;VAR:NATFREQ=ANNUAL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annual_source_window.fat&amp;display_string=Audit&amp;DYN_ARGS=TRUE&amp;VAR:ID1=92824110&amp;VAR:RCODE=SCSI&amp;VAR:SDATE=20081299&amp;VAR:FREQ=FISCAL_YEARLY&amp;VAR:RELITEM=NOAUDIT&amp;VAR:CURRENCY=&amp;VAR:CUR","RSOURCE=EXSHARE&amp;VAR:NATFREQ=ANNUAL&amp;VAR:RFIELD=FINALIZED&amp;VAR:DB_TYPE=&amp;VAR:UNITS=M&amp;window=popup&amp;width=450&amp;height=300&amp;START_MAXIMIZED=FALSE"}</definedName>
    <definedName name="_8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566"}</definedName>
    <definedName name="_8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566"}</definedName>
    <definedName name="_880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23"}</definedName>
    <definedName name="_880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23"}</definedName>
    <definedName name="_880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22"}</definedName>
    <definedName name="_880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22"}</definedName>
    <definedName name="_880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21"}</definedName>
    <definedName name="_880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21"}</definedName>
    <definedName name="_880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20"}</definedName>
    <definedName name="_880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20"}</definedName>
    <definedName name="_880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19"}</definedName>
    <definedName name="_880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19"}</definedName>
    <definedName name="_880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18"}</definedName>
    <definedName name="_880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18"}</definedName>
    <definedName name="_880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17"}</definedName>
    <definedName name="_880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17"}</definedName>
    <definedName name="_880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16"}</definedName>
    <definedName name="_880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16"}</definedName>
    <definedName name="_880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15"}</definedName>
    <definedName name="_880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15"}</definedName>
    <definedName name="_880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14"}</definedName>
    <definedName name="_880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14"}</definedName>
    <definedName name="_8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565"}</definedName>
    <definedName name="_8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565"}</definedName>
    <definedName name="_881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13"}</definedName>
    <definedName name="_881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13"}</definedName>
    <definedName name="_881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12"}</definedName>
    <definedName name="_881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12"}</definedName>
    <definedName name="_881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11"}</definedName>
    <definedName name="_881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11"}</definedName>
    <definedName name="_881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10"}</definedName>
    <definedName name="_881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10"}</definedName>
    <definedName name="_881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9"}</definedName>
    <definedName name="_881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9"}</definedName>
    <definedName name="_881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8"}</definedName>
    <definedName name="_881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8"}</definedName>
    <definedName name="_881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7"}</definedName>
    <definedName name="_881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7"}</definedName>
    <definedName name="_881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6"}</definedName>
    <definedName name="_881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6"}</definedName>
    <definedName name="_881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"}</definedName>
    <definedName name="_881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"}</definedName>
    <definedName name="_881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"}</definedName>
    <definedName name="_881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"}</definedName>
    <definedName name="_8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564"}</definedName>
    <definedName name="_8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564"}</definedName>
    <definedName name="_882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"}</definedName>
    <definedName name="_882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"}</definedName>
    <definedName name="_882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"}</definedName>
    <definedName name="_882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"}</definedName>
    <definedName name="_882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"}</definedName>
    <definedName name="_882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"}</definedName>
    <definedName name="_882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0"}</definedName>
    <definedName name="_882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0"}</definedName>
    <definedName name="_8824__FDSAUDITLINK__" localSheetId="2" hidden="1">{"fdsup://directions/FAT Viewer?action=UPDATE&amp;creator=factset&amp;DYN_ARGS=TRUE&amp;DOC_NAME=FAT:FQL_AUDITING_CLIENT_TEMPLATE.FAT&amp;display_string=Audit&amp;VAR:KEY=ZCLCRSDAPS&amp;VAR:QUERY=RkZfTkVUX0lOQyhBTk4sMCk=&amp;WINDOW=FIRST_POPUP&amp;HEIGHT=450&amp;WIDTH=450&amp;START_MAXIMIZED=FALS","E&amp;VAR:CALENDAR=FIVEDAY&amp;VAR:SYMBOL=738048&amp;VAR:INDEX=0"}</definedName>
    <definedName name="_8824__FDSAUDITLINK__" hidden="1">{"fdsup://directions/FAT Viewer?action=UPDATE&amp;creator=factset&amp;DYN_ARGS=TRUE&amp;DOC_NAME=FAT:FQL_AUDITING_CLIENT_TEMPLATE.FAT&amp;display_string=Audit&amp;VAR:KEY=ZCLCRSDAPS&amp;VAR:QUERY=RkZfTkVUX0lOQyhBTk4sMCk=&amp;WINDOW=FIRST_POPUP&amp;HEIGHT=450&amp;WIDTH=450&amp;START_MAXIMIZED=FALS","E&amp;VAR:CALENDAR=FIVEDAY&amp;VAR:SYMBOL=738048&amp;VAR:INDEX=0"}</definedName>
    <definedName name="_8825__FDSAUDITLINK__" localSheetId="2" hidden="1">{"fdsup://directions/FAT Viewer?action=UPDATE&amp;creator=factset&amp;DYN_ARGS=TRUE&amp;DOC_NAME=FAT:FQL_AUDITING_CLIENT_TEMPLATE.FAT&amp;display_string=Audit&amp;VAR:KEY=BYLCVWFIZG&amp;VAR:QUERY=RkZfTkVUX0lOQyhBTk4sLTFBWSk=&amp;WINDOW=FIRST_POPUP&amp;HEIGHT=450&amp;WIDTH=450&amp;START_MAXIMIZED=","FALSE&amp;VAR:CALENDAR=FIVEDAY&amp;VAR:SYMBOL=738048&amp;VAR:INDEX=0"}</definedName>
    <definedName name="_8825__FDSAUDITLINK__" hidden="1">{"fdsup://directions/FAT Viewer?action=UPDATE&amp;creator=factset&amp;DYN_ARGS=TRUE&amp;DOC_NAME=FAT:FQL_AUDITING_CLIENT_TEMPLATE.FAT&amp;display_string=Audit&amp;VAR:KEY=BYLCVWFIZG&amp;VAR:QUERY=RkZfTkVUX0lOQyhBTk4sLTFBWSk=&amp;WINDOW=FIRST_POPUP&amp;HEIGHT=450&amp;WIDTH=450&amp;START_MAXIMIZED=","FALSE&amp;VAR:CALENDAR=FIVEDAY&amp;VAR:SYMBOL=738048&amp;VAR:INDEX=0"}</definedName>
    <definedName name="_8826__FDSAUDITLINK__" localSheetId="2" hidden="1">{"fdsup://directions/FAT Viewer?action=UPDATE&amp;creator=factset&amp;DYN_ARGS=TRUE&amp;DOC_NAME=FAT:FQL_AUDITING_CLIENT_TEMPLATE.FAT&amp;display_string=Audit&amp;VAR:KEY=ZIRGRQDQTW&amp;VAR:QUERY=RkZfRUJJVF9PUEVSKEFOTiwwKQ==&amp;WINDOW=FIRST_POPUP&amp;HEIGHT=450&amp;WIDTH=450&amp;START_MAXIMIZED=","FALSE&amp;VAR:CALENDAR=FIVEDAY&amp;VAR:SYMBOL=738048&amp;VAR:INDEX=0"}</definedName>
    <definedName name="_8826__FDSAUDITLINK__" hidden="1">{"fdsup://directions/FAT Viewer?action=UPDATE&amp;creator=factset&amp;DYN_ARGS=TRUE&amp;DOC_NAME=FAT:FQL_AUDITING_CLIENT_TEMPLATE.FAT&amp;display_string=Audit&amp;VAR:KEY=ZIRGRQDQTW&amp;VAR:QUERY=RkZfRUJJVF9PUEVSKEFOTiwwKQ==&amp;WINDOW=FIRST_POPUP&amp;HEIGHT=450&amp;WIDTH=450&amp;START_MAXIMIZED=","FALSE&amp;VAR:CALENDAR=FIVEDAY&amp;VAR:SYMBOL=738048&amp;VAR:INDEX=0"}</definedName>
    <definedName name="_8827__FDSAUDITLINK__" localSheetId="2" hidden="1">{"fdsup://directions/FAT Viewer?action=UPDATE&amp;creator=factset&amp;DYN_ARGS=TRUE&amp;DOC_NAME=FAT:FQL_AUDITING_CLIENT_TEMPLATE.FAT&amp;display_string=Audit&amp;VAR:KEY=NEPKPEBABG&amp;VAR:QUERY=RkZfRUJJVF9PUEVSKEFOTiwtMUFZKQ==&amp;WINDOW=FIRST_POPUP&amp;HEIGHT=450&amp;WIDTH=450&amp;START_MAXIMI","ZED=FALSE&amp;VAR:CALENDAR=FIVEDAY&amp;VAR:SYMBOL=738048&amp;VAR:INDEX=0"}</definedName>
    <definedName name="_8827__FDSAUDITLINK__" hidden="1">{"fdsup://directions/FAT Viewer?action=UPDATE&amp;creator=factset&amp;DYN_ARGS=TRUE&amp;DOC_NAME=FAT:FQL_AUDITING_CLIENT_TEMPLATE.FAT&amp;display_string=Audit&amp;VAR:KEY=NEPKPEBABG&amp;VAR:QUERY=RkZfRUJJVF9PUEVSKEFOTiwtMUFZKQ==&amp;WINDOW=FIRST_POPUP&amp;HEIGHT=450&amp;WIDTH=450&amp;START_MAXIMI","ZED=FALSE&amp;VAR:CALENDAR=FIVEDAY&amp;VAR:SYMBOL=738048&amp;VAR:INDEX=0"}</definedName>
    <definedName name="_8828__FDSAUDITLINK__" localSheetId="2" hidden="1">{"fdsup://directions/FAT Viewer?action=UPDATE&amp;creator=factset&amp;DYN_ARGS=TRUE&amp;DOC_NAME=FAT:FQL_AUDITING_CLIENT_TEMPLATE.FAT&amp;display_string=Audit&amp;VAR:KEY=DCPCRGJOXS&amp;VAR:QUERY=RkZfRUJJVERBX09QRVIoQU5OLDAp&amp;WINDOW=FIRST_POPUP&amp;HEIGHT=450&amp;WIDTH=450&amp;START_MAXIMIZED=","FALSE&amp;VAR:CALENDAR=FIVEDAY&amp;VAR:SYMBOL=738048&amp;VAR:INDEX=0"}</definedName>
    <definedName name="_8828__FDSAUDITLINK__" hidden="1">{"fdsup://directions/FAT Viewer?action=UPDATE&amp;creator=factset&amp;DYN_ARGS=TRUE&amp;DOC_NAME=FAT:FQL_AUDITING_CLIENT_TEMPLATE.FAT&amp;display_string=Audit&amp;VAR:KEY=DCPCRGJOXS&amp;VAR:QUERY=RkZfRUJJVERBX09QRVIoQU5OLDAp&amp;WINDOW=FIRST_POPUP&amp;HEIGHT=450&amp;WIDTH=450&amp;START_MAXIMIZED=","FALSE&amp;VAR:CALENDAR=FIVEDAY&amp;VAR:SYMBOL=738048&amp;VAR:INDEX=0"}</definedName>
    <definedName name="_8829__FDSAUDITLINK__" localSheetId="2" hidden="1">{"fdsup://directions/FAT Viewer?action=UPDATE&amp;creator=factset&amp;DYN_ARGS=TRUE&amp;DOC_NAME=FAT:FQL_AUDITING_CLIENT_TEMPLATE.FAT&amp;display_string=Audit&amp;VAR:KEY=ZYZAZOHSNG&amp;VAR:QUERY=RkZfRUJJVERBX09QRVIoQU5OLC0xQVkp&amp;WINDOW=FIRST_POPUP&amp;HEIGHT=450&amp;WIDTH=450&amp;START_MAXIMI","ZED=FALSE&amp;VAR:CALENDAR=FIVEDAY&amp;VAR:SYMBOL=738048&amp;VAR:INDEX=0"}</definedName>
    <definedName name="_8829__FDSAUDITLINK__" hidden="1">{"fdsup://directions/FAT Viewer?action=UPDATE&amp;creator=factset&amp;DYN_ARGS=TRUE&amp;DOC_NAME=FAT:FQL_AUDITING_CLIENT_TEMPLATE.FAT&amp;display_string=Audit&amp;VAR:KEY=ZYZAZOHSNG&amp;VAR:QUERY=RkZfRUJJVERBX09QRVIoQU5OLC0xQVkp&amp;WINDOW=FIRST_POPUP&amp;HEIGHT=450&amp;WIDTH=450&amp;START_MAXIMI","ZED=FALSE&amp;VAR:CALENDAR=FIVEDAY&amp;VAR:SYMBOL=738048&amp;VAR:INDEX=0"}</definedName>
    <definedName name="_8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563"}</definedName>
    <definedName name="_8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563"}</definedName>
    <definedName name="_8830__FDSAUDITLINK__" localSheetId="2" hidden="1">{"fdsup://Directions/FactSet Auditing Viewer?action=AUDIT_VALUE&amp;DB=129&amp;ID1=738048&amp;VALUEID=01001&amp;SDATE=2011&amp;PERIODTYPE=ANN_STD&amp;SCFT=3&amp;window=popup_no_bar&amp;width=385&amp;height=120&amp;START_MAXIMIZED=FALSE&amp;creator=factset&amp;display_string=Audit"}</definedName>
    <definedName name="_8830__FDSAUDITLINK__" hidden="1">{"fdsup://Directions/FactSet Auditing Viewer?action=AUDIT_VALUE&amp;DB=129&amp;ID1=738048&amp;VALUEID=01001&amp;SDATE=2011&amp;PERIODTYPE=ANN_STD&amp;SCFT=3&amp;window=popup_no_bar&amp;width=385&amp;height=120&amp;START_MAXIMIZED=FALSE&amp;creator=factset&amp;display_string=Audit"}</definedName>
    <definedName name="_8831__FDSAUDITLINK__" localSheetId="2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8831__FDSAUDITLINK__" hidden="1">{"fdsup://Directions/FactSet Auditing Viewer?action=AUDIT_VALUE&amp;DB=129&amp;ID1=738048&amp;VALUEID=01001&amp;SDATE=2010&amp;PERIODTYPE=ANN_STD&amp;SCFT=3&amp;window=popup_no_bar&amp;width=385&amp;height=120&amp;START_MAXIMIZED=FALSE&amp;creator=factset&amp;display_string=Audit"}</definedName>
    <definedName name="_8832__FDSAUDITLINK__" localSheetId="2" hidden="1">{"fdsup://Directions/FactSet Auditing Viewer?action=AUDIT_VALUE&amp;DB=129&amp;ID1=738048&amp;VALUEID=03261&amp;SDATE=201102&amp;PERIODTYPE=SEMI_STD&amp;SCFT=3&amp;window=popup_no_bar&amp;width=385&amp;height=120&amp;START_MAXIMIZED=FALSE&amp;creator=factset&amp;display_string=Audit"}</definedName>
    <definedName name="_8832__FDSAUDITLINK__" hidden="1">{"fdsup://Directions/FactSet Auditing Viewer?action=AUDIT_VALUE&amp;DB=129&amp;ID1=738048&amp;VALUEID=03261&amp;SDATE=201102&amp;PERIODTYPE=SEMI_STD&amp;SCFT=3&amp;window=popup_no_bar&amp;width=385&amp;height=120&amp;START_MAXIMIZED=FALSE&amp;creator=factset&amp;display_string=Audit"}</definedName>
    <definedName name="_8833__FDSAUDITLINK__" localSheetId="2" hidden="1">{"fdsup://Directions/FactSet Auditing Viewer?action=AUDIT_VALUE&amp;DB=129&amp;ID1=738048&amp;VALUEID=02256&amp;SDATE=201102&amp;PERIODTYPE=SEMI_STD&amp;SCFT=3&amp;window=popup_no_bar&amp;width=385&amp;height=120&amp;START_MAXIMIZED=FALSE&amp;creator=factset&amp;display_string=Audit"}</definedName>
    <definedName name="_8833__FDSAUDITLINK__" hidden="1">{"fdsup://Directions/FactSet Auditing Viewer?action=AUDIT_VALUE&amp;DB=129&amp;ID1=738048&amp;VALUEID=02256&amp;SDATE=201102&amp;PERIODTYPE=SEMI_STD&amp;SCFT=3&amp;window=popup_no_bar&amp;width=385&amp;height=120&amp;START_MAXIMIZED=FALSE&amp;creator=factset&amp;display_string=Audit"}</definedName>
    <definedName name="_883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59"}</definedName>
    <definedName name="_883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59"}</definedName>
    <definedName name="_883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58"}</definedName>
    <definedName name="_883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58"}</definedName>
    <definedName name="_883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57"}</definedName>
    <definedName name="_883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57"}</definedName>
    <definedName name="_883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56"}</definedName>
    <definedName name="_883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56"}</definedName>
    <definedName name="_883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55"}</definedName>
    <definedName name="_883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55"}</definedName>
    <definedName name="_883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54"}</definedName>
    <definedName name="_883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54"}</definedName>
    <definedName name="_8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562"}</definedName>
    <definedName name="_8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562"}</definedName>
    <definedName name="_884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53"}</definedName>
    <definedName name="_884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53"}</definedName>
    <definedName name="_884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52"}</definedName>
    <definedName name="_884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52"}</definedName>
    <definedName name="_884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51"}</definedName>
    <definedName name="_884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51"}</definedName>
    <definedName name="_884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50"}</definedName>
    <definedName name="_884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50"}</definedName>
    <definedName name="_884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49"}</definedName>
    <definedName name="_884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49"}</definedName>
    <definedName name="_884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48"}</definedName>
    <definedName name="_884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48"}</definedName>
    <definedName name="_884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47"}</definedName>
    <definedName name="_884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47"}</definedName>
    <definedName name="_884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46"}</definedName>
    <definedName name="_884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46"}</definedName>
    <definedName name="_884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45"}</definedName>
    <definedName name="_884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45"}</definedName>
    <definedName name="_884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44"}</definedName>
    <definedName name="_884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44"}</definedName>
    <definedName name="_8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561"}</definedName>
    <definedName name="_8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561"}</definedName>
    <definedName name="_885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43"}</definedName>
    <definedName name="_885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43"}</definedName>
    <definedName name="_885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42"}</definedName>
    <definedName name="_885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42"}</definedName>
    <definedName name="_885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41"}</definedName>
    <definedName name="_885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41"}</definedName>
    <definedName name="_885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40"}</definedName>
    <definedName name="_885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40"}</definedName>
    <definedName name="_885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39"}</definedName>
    <definedName name="_885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39"}</definedName>
    <definedName name="_885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38"}</definedName>
    <definedName name="_885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38"}</definedName>
    <definedName name="_885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37"}</definedName>
    <definedName name="_885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37"}</definedName>
    <definedName name="_885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36"}</definedName>
    <definedName name="_885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36"}</definedName>
    <definedName name="_885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35"}</definedName>
    <definedName name="_885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35"}</definedName>
    <definedName name="_885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34"}</definedName>
    <definedName name="_885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34"}</definedName>
    <definedName name="_8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560"}</definedName>
    <definedName name="_8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560"}</definedName>
    <definedName name="_886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33"}</definedName>
    <definedName name="_886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33"}</definedName>
    <definedName name="_886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32"}</definedName>
    <definedName name="_886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32"}</definedName>
    <definedName name="_886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31"}</definedName>
    <definedName name="_886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31"}</definedName>
    <definedName name="_886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30"}</definedName>
    <definedName name="_886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30"}</definedName>
    <definedName name="_886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29"}</definedName>
    <definedName name="_886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29"}</definedName>
    <definedName name="_886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28"}</definedName>
    <definedName name="_886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28"}</definedName>
    <definedName name="_886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27"}</definedName>
    <definedName name="_886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27"}</definedName>
    <definedName name="_886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26"}</definedName>
    <definedName name="_886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26"}</definedName>
    <definedName name="_886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25"}</definedName>
    <definedName name="_886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25"}</definedName>
    <definedName name="_886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24"}</definedName>
    <definedName name="_886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24"}</definedName>
    <definedName name="_8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559"}</definedName>
    <definedName name="_8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559"}</definedName>
    <definedName name="_887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23"}</definedName>
    <definedName name="_887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23"}</definedName>
    <definedName name="_887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22"}</definedName>
    <definedName name="_887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22"}</definedName>
    <definedName name="_887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21"}</definedName>
    <definedName name="_887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21"}</definedName>
    <definedName name="_887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20"}</definedName>
    <definedName name="_887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20"}</definedName>
    <definedName name="_887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19"}</definedName>
    <definedName name="_887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19"}</definedName>
    <definedName name="_887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18"}</definedName>
    <definedName name="_887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18"}</definedName>
    <definedName name="_887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17"}</definedName>
    <definedName name="_887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17"}</definedName>
    <definedName name="_887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16"}</definedName>
    <definedName name="_887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16"}</definedName>
    <definedName name="_887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15"}</definedName>
    <definedName name="_887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15"}</definedName>
    <definedName name="_887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14"}</definedName>
    <definedName name="_887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14"}</definedName>
    <definedName name="_8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558"}</definedName>
    <definedName name="_8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558"}</definedName>
    <definedName name="_888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13"}</definedName>
    <definedName name="_888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13"}</definedName>
    <definedName name="_888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12"}</definedName>
    <definedName name="_888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12"}</definedName>
    <definedName name="_888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11"}</definedName>
    <definedName name="_888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11"}</definedName>
    <definedName name="_888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10"}</definedName>
    <definedName name="_888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10"}</definedName>
    <definedName name="_888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9"}</definedName>
    <definedName name="_888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9"}</definedName>
    <definedName name="_888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8"}</definedName>
    <definedName name="_888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8"}</definedName>
    <definedName name="_888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7"}</definedName>
    <definedName name="_888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7"}</definedName>
    <definedName name="_888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6"}</definedName>
    <definedName name="_888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6"}</definedName>
    <definedName name="_888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"}</definedName>
    <definedName name="_888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"}</definedName>
    <definedName name="_888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"}</definedName>
    <definedName name="_888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"}</definedName>
    <definedName name="_8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557"}</definedName>
    <definedName name="_8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557"}</definedName>
    <definedName name="_889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"}</definedName>
    <definedName name="_889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"}</definedName>
    <definedName name="_889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"}</definedName>
    <definedName name="_889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"}</definedName>
    <definedName name="_889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"}</definedName>
    <definedName name="_889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"}</definedName>
    <definedName name="_889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0"}</definedName>
    <definedName name="_889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0"}</definedName>
    <definedName name="_8894__FDSAUDITLINK__" localSheetId="2" hidden="1">{"fdsup://directions/FAT Viewer?action=UPDATE&amp;creator=factset&amp;DYN_ARGS=TRUE&amp;DOC_NAME=FAT:FQL_AUDITING_CLIENT_TEMPLATE.FAT&amp;display_string=Audit&amp;VAR:KEY=DUPWHYRQRM&amp;VAR:QUERY=RkZfTkVUX0lOQyhBTk4sMCk=&amp;WINDOW=FIRST_POPUP&amp;HEIGHT=450&amp;WIDTH=450&amp;START_MAXIMIZED=FALS","E&amp;VAR:CALENDAR=FIVEDAY&amp;VAR:SYMBOL=711075&amp;VAR:INDEX=0"}</definedName>
    <definedName name="_8894__FDSAUDITLINK__" hidden="1">{"fdsup://directions/FAT Viewer?action=UPDATE&amp;creator=factset&amp;DYN_ARGS=TRUE&amp;DOC_NAME=FAT:FQL_AUDITING_CLIENT_TEMPLATE.FAT&amp;display_string=Audit&amp;VAR:KEY=DUPWHYRQRM&amp;VAR:QUERY=RkZfTkVUX0lOQyhBTk4sMCk=&amp;WINDOW=FIRST_POPUP&amp;HEIGHT=450&amp;WIDTH=450&amp;START_MAXIMIZED=FALS","E&amp;VAR:CALENDAR=FIVEDAY&amp;VAR:SYMBOL=711075&amp;VAR:INDEX=0"}</definedName>
    <definedName name="_8895__FDSAUDITLINK__" localSheetId="2" hidden="1">{"fdsup://directions/FAT Viewer?action=UPDATE&amp;creator=factset&amp;DYN_ARGS=TRUE&amp;DOC_NAME=FAT:FQL_AUDITING_CLIENT_TEMPLATE.FAT&amp;display_string=Audit&amp;VAR:KEY=FCHOVANILS&amp;VAR:QUERY=RkZfTkVUX0lOQyhBTk4sLTFBWSk=&amp;WINDOW=FIRST_POPUP&amp;HEIGHT=450&amp;WIDTH=450&amp;START_MAXIMIZED=","FALSE&amp;VAR:CALENDAR=FIVEDAY&amp;VAR:SYMBOL=711075&amp;VAR:INDEX=0"}</definedName>
    <definedName name="_8895__FDSAUDITLINK__" hidden="1">{"fdsup://directions/FAT Viewer?action=UPDATE&amp;creator=factset&amp;DYN_ARGS=TRUE&amp;DOC_NAME=FAT:FQL_AUDITING_CLIENT_TEMPLATE.FAT&amp;display_string=Audit&amp;VAR:KEY=FCHOVANILS&amp;VAR:QUERY=RkZfTkVUX0lOQyhBTk4sLTFBWSk=&amp;WINDOW=FIRST_POPUP&amp;HEIGHT=450&amp;WIDTH=450&amp;START_MAXIMIZED=","FALSE&amp;VAR:CALENDAR=FIVEDAY&amp;VAR:SYMBOL=711075&amp;VAR:INDEX=0"}</definedName>
    <definedName name="_8896__FDSAUDITLINK__" localSheetId="2" hidden="1">{"fdsup://directions/FAT Viewer?action=UPDATE&amp;creator=factset&amp;DYN_ARGS=TRUE&amp;DOC_NAME=FAT:FQL_AUDITING_CLIENT_TEMPLATE.FAT&amp;display_string=Audit&amp;VAR:KEY=BINOJIHCLM&amp;VAR:QUERY=RkZfRUJJVF9PUEVSKEFOTiwwKQ==&amp;WINDOW=FIRST_POPUP&amp;HEIGHT=450&amp;WIDTH=450&amp;START_MAXIMIZED=","FALSE&amp;VAR:CALENDAR=FIVEDAY&amp;VAR:SYMBOL=711075&amp;VAR:INDEX=0"}</definedName>
    <definedName name="_8896__FDSAUDITLINK__" hidden="1">{"fdsup://directions/FAT Viewer?action=UPDATE&amp;creator=factset&amp;DYN_ARGS=TRUE&amp;DOC_NAME=FAT:FQL_AUDITING_CLIENT_TEMPLATE.FAT&amp;display_string=Audit&amp;VAR:KEY=BINOJIHCLM&amp;VAR:QUERY=RkZfRUJJVF9PUEVSKEFOTiwwKQ==&amp;WINDOW=FIRST_POPUP&amp;HEIGHT=450&amp;WIDTH=450&amp;START_MAXIMIZED=","FALSE&amp;VAR:CALENDAR=FIVEDAY&amp;VAR:SYMBOL=711075&amp;VAR:INDEX=0"}</definedName>
    <definedName name="_8897__FDSAUDITLINK__" localSheetId="2" hidden="1">{"fdsup://directions/FAT Viewer?action=UPDATE&amp;creator=factset&amp;DYN_ARGS=TRUE&amp;DOC_NAME=FAT:FQL_AUDITING_CLIENT_TEMPLATE.FAT&amp;display_string=Audit&amp;VAR:KEY=VUJWNOHGFM&amp;VAR:QUERY=RkZfRUJJVF9PUEVSKEFOTiwtMUFZKQ==&amp;WINDOW=FIRST_POPUP&amp;HEIGHT=450&amp;WIDTH=450&amp;START_MAXIMI","ZED=FALSE&amp;VAR:CALENDAR=FIVEDAY&amp;VAR:SYMBOL=711075&amp;VAR:INDEX=0"}</definedName>
    <definedName name="_8897__FDSAUDITLINK__" hidden="1">{"fdsup://directions/FAT Viewer?action=UPDATE&amp;creator=factset&amp;DYN_ARGS=TRUE&amp;DOC_NAME=FAT:FQL_AUDITING_CLIENT_TEMPLATE.FAT&amp;display_string=Audit&amp;VAR:KEY=VUJWNOHGFM&amp;VAR:QUERY=RkZfRUJJVF9PUEVSKEFOTiwtMUFZKQ==&amp;WINDOW=FIRST_POPUP&amp;HEIGHT=450&amp;WIDTH=450&amp;START_MAXIMI","ZED=FALSE&amp;VAR:CALENDAR=FIVEDAY&amp;VAR:SYMBOL=711075&amp;VAR:INDEX=0"}</definedName>
    <definedName name="_8898__FDSAUDITLINK__" localSheetId="2" hidden="1">{"fdsup://directions/FAT Viewer?action=UPDATE&amp;creator=factset&amp;DYN_ARGS=TRUE&amp;DOC_NAME=FAT:FQL_AUDITING_CLIENT_TEMPLATE.FAT&amp;display_string=Audit&amp;VAR:KEY=RITKBWHOHC&amp;VAR:QUERY=RkZfRUJJVERBX09QRVIoQU5OLDAp&amp;WINDOW=FIRST_POPUP&amp;HEIGHT=450&amp;WIDTH=450&amp;START_MAXIMIZED=","FALSE&amp;VAR:CALENDAR=FIVEDAY&amp;VAR:SYMBOL=711075&amp;VAR:INDEX=0"}</definedName>
    <definedName name="_8898__FDSAUDITLINK__" hidden="1">{"fdsup://directions/FAT Viewer?action=UPDATE&amp;creator=factset&amp;DYN_ARGS=TRUE&amp;DOC_NAME=FAT:FQL_AUDITING_CLIENT_TEMPLATE.FAT&amp;display_string=Audit&amp;VAR:KEY=RITKBWHOHC&amp;VAR:QUERY=RkZfRUJJVERBX09QRVIoQU5OLDAp&amp;WINDOW=FIRST_POPUP&amp;HEIGHT=450&amp;WIDTH=450&amp;START_MAXIMIZED=","FALSE&amp;VAR:CALENDAR=FIVEDAY&amp;VAR:SYMBOL=711075&amp;VAR:INDEX=0"}</definedName>
    <definedName name="_8899__FDSAUDITLINK__" localSheetId="2" hidden="1">{"fdsup://directions/FAT Viewer?action=UPDATE&amp;creator=factset&amp;DYN_ARGS=TRUE&amp;DOC_NAME=FAT:FQL_AUDITING_CLIENT_TEMPLATE.FAT&amp;display_string=Audit&amp;VAR:KEY=HQDUZKFCHI&amp;VAR:QUERY=RkZfRUJJVERBX09QRVIoQU5OLC0xQVkp&amp;WINDOW=FIRST_POPUP&amp;HEIGHT=450&amp;WIDTH=450&amp;START_MAXIMI","ZED=FALSE&amp;VAR:CALENDAR=FIVEDAY&amp;VAR:SYMBOL=711075&amp;VAR:INDEX=0"}</definedName>
    <definedName name="_8899__FDSAUDITLINK__" hidden="1">{"fdsup://directions/FAT Viewer?action=UPDATE&amp;creator=factset&amp;DYN_ARGS=TRUE&amp;DOC_NAME=FAT:FQL_AUDITING_CLIENT_TEMPLATE.FAT&amp;display_string=Audit&amp;VAR:KEY=HQDUZKFCHI&amp;VAR:QUERY=RkZfRUJJVERBX09QRVIoQU5OLC0xQVkp&amp;WINDOW=FIRST_POPUP&amp;HEIGHT=450&amp;WIDTH=450&amp;START_MAXIMI","ZED=FALSE&amp;VAR:CALENDAR=FIVEDAY&amp;VAR:SYMBOL=711075&amp;VAR:INDEX=0"}</definedName>
    <definedName name="_89__FDSAUDITLINK__" localSheetId="2" hidden="1">{"fdsup://directions/FAT Viewer?action=UPDATE&amp;creator=factset&amp;DYN_ARGS=TRUE&amp;DOC_NAME=FAT:FQL_AUDITING_CLIENT_TEMPLATE.FAT&amp;display_string=Audit&amp;VAR:KEY=WPCFCBMZGF&amp;VAR:QUERY=RkZfREVCVF9MVChTRU1JLDAp&amp;WINDOW=FIRST_POPUP&amp;HEIGHT=450&amp;WIDTH=450&amp;START_MAXIMIZED=FALS","E&amp;VAR:CALENDAR=FIVEDAY&amp;VAR:SYMBOL=738048&amp;VAR:INDEX=0"}</definedName>
    <definedName name="_89__FDSAUDITLINK__" hidden="1">{"fdsup://directions/FAT Viewer?action=UPDATE&amp;creator=factset&amp;DYN_ARGS=TRUE&amp;DOC_NAME=FAT:FQL_AUDITING_CLIENT_TEMPLATE.FAT&amp;display_string=Audit&amp;VAR:KEY=WPCFCBMZGF&amp;VAR:QUERY=RkZfREVCVF9MVChTRU1JLDAp&amp;WINDOW=FIRST_POPUP&amp;HEIGHT=450&amp;WIDTH=450&amp;START_MAXIMIZED=FALS","E&amp;VAR:CALENDAR=FIVEDAY&amp;VAR:SYMBOL=738048&amp;VAR:INDEX=0"}</definedName>
    <definedName name="_8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556"}</definedName>
    <definedName name="_8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556"}</definedName>
    <definedName name="_8900__FDSAUDITLINK__" localSheetId="2" hidden="1">{"fdsup://Directions/FactSet Auditing Viewer?action=AUDIT_VALUE&amp;DB=129&amp;ID1=711075&amp;VALUEID=01001&amp;SDATE=2011&amp;PERIODTYPE=ANN_STD&amp;SCFT=3&amp;window=popup_no_bar&amp;width=385&amp;height=120&amp;START_MAXIMIZED=FALSE&amp;creator=factset&amp;display_string=Audit"}</definedName>
    <definedName name="_8900__FDSAUDITLINK__" hidden="1">{"fdsup://Directions/FactSet Auditing Viewer?action=AUDIT_VALUE&amp;DB=129&amp;ID1=711075&amp;VALUEID=01001&amp;SDATE=2011&amp;PERIODTYPE=ANN_STD&amp;SCFT=3&amp;window=popup_no_bar&amp;width=385&amp;height=120&amp;START_MAXIMIZED=FALSE&amp;creator=factset&amp;display_string=Audit"}</definedName>
    <definedName name="_8901__FDSAUDITLINK__" localSheetId="2" hidden="1">{"fdsup://Directions/FactSet Auditing Viewer?action=AUDIT_VALUE&amp;DB=129&amp;ID1=711075&amp;VALUEID=01001&amp;SDATE=2010&amp;PERIODTYPE=ANN_STD&amp;SCFT=3&amp;window=popup_no_bar&amp;width=385&amp;height=120&amp;START_MAXIMIZED=FALSE&amp;creator=factset&amp;display_string=Audit"}</definedName>
    <definedName name="_8901__FDSAUDITLINK__" hidden="1">{"fdsup://Directions/FactSet Auditing Viewer?action=AUDIT_VALUE&amp;DB=129&amp;ID1=711075&amp;VALUEID=01001&amp;SDATE=2010&amp;PERIODTYPE=ANN_STD&amp;SCFT=3&amp;window=popup_no_bar&amp;width=385&amp;height=120&amp;START_MAXIMIZED=FALSE&amp;creator=factset&amp;display_string=Audit"}</definedName>
    <definedName name="_8902__FDSAUDITLINK__" localSheetId="2" hidden="1">{"fdsup://Directions/FactSet Auditing Viewer?action=AUDIT_VALUE&amp;DB=129&amp;ID1=711075&amp;VALUEID=03261&amp;SDATE=201104&amp;PERIODTYPE=QTR_STD&amp;SCFT=3&amp;window=popup_no_bar&amp;width=385&amp;height=120&amp;START_MAXIMIZED=FALSE&amp;creator=factset&amp;display_string=Audit"}</definedName>
    <definedName name="_8902__FDSAUDITLINK__" hidden="1">{"fdsup://Directions/FactSet Auditing Viewer?action=AUDIT_VALUE&amp;DB=129&amp;ID1=711075&amp;VALUEID=03261&amp;SDATE=201104&amp;PERIODTYPE=QTR_STD&amp;SCFT=3&amp;window=popup_no_bar&amp;width=385&amp;height=120&amp;START_MAXIMIZED=FALSE&amp;creator=factset&amp;display_string=Audit"}</definedName>
    <definedName name="_8903__FDSAUDITLINK__" localSheetId="2" hidden="1">{"fdsup://Directions/FactSet Auditing Viewer?action=AUDIT_VALUE&amp;DB=129&amp;ID1=711075&amp;VALUEID=02256&amp;SDATE=201104&amp;PERIODTYPE=QTR_STD&amp;SCFT=3&amp;window=popup_no_bar&amp;width=385&amp;height=120&amp;START_MAXIMIZED=FALSE&amp;creator=factset&amp;display_string=Audit"}</definedName>
    <definedName name="_8903__FDSAUDITLINK__" hidden="1">{"fdsup://Directions/FactSet Auditing Viewer?action=AUDIT_VALUE&amp;DB=129&amp;ID1=711075&amp;VALUEID=02256&amp;SDATE=201104&amp;PERIODTYPE=QTR_STD&amp;SCFT=3&amp;window=popup_no_bar&amp;width=385&amp;height=120&amp;START_MAXIMIZED=FALSE&amp;creator=factset&amp;display_string=Audit"}</definedName>
    <definedName name="_8904__FDSAUDITLINK__" localSheetId="2" hidden="1">{"fdsup://Directions/FactSet Auditing Viewer?action=AUDIT_VALUE&amp;DB=129&amp;ID1=711075&amp;VALUEID=02001&amp;SDATE=201104&amp;PERIODTYPE=QTR_STD&amp;SCFT=3&amp;window=popup_no_bar&amp;width=385&amp;height=120&amp;START_MAXIMIZED=FALSE&amp;creator=factset&amp;display_string=Audit"}</definedName>
    <definedName name="_8904__FDSAUDITLINK__" hidden="1">{"fdsup://Directions/FactSet Auditing Viewer?action=AUDIT_VALUE&amp;DB=129&amp;ID1=711075&amp;VALUEID=02001&amp;SDATE=201104&amp;PERIODTYPE=QTR_STD&amp;SCFT=3&amp;window=popup_no_bar&amp;width=385&amp;height=120&amp;START_MAXIMIZED=FALSE&amp;creator=factset&amp;display_string=Audit"}</definedName>
    <definedName name="_890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59"}</definedName>
    <definedName name="_890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59"}</definedName>
    <definedName name="_890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58"}</definedName>
    <definedName name="_890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58"}</definedName>
    <definedName name="_890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57"}</definedName>
    <definedName name="_890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57"}</definedName>
    <definedName name="_890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56"}</definedName>
    <definedName name="_890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56"}</definedName>
    <definedName name="_890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55"}</definedName>
    <definedName name="_890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55"}</definedName>
    <definedName name="_8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555"}</definedName>
    <definedName name="_8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555"}</definedName>
    <definedName name="_891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54"}</definedName>
    <definedName name="_891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54"}</definedName>
    <definedName name="_891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53"}</definedName>
    <definedName name="_891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53"}</definedName>
    <definedName name="_891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52"}</definedName>
    <definedName name="_891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52"}</definedName>
    <definedName name="_891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51"}</definedName>
    <definedName name="_891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51"}</definedName>
    <definedName name="_891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50"}</definedName>
    <definedName name="_891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50"}</definedName>
    <definedName name="_891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49"}</definedName>
    <definedName name="_891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49"}</definedName>
    <definedName name="_891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48"}</definedName>
    <definedName name="_891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48"}</definedName>
    <definedName name="_891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47"}</definedName>
    <definedName name="_891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47"}</definedName>
    <definedName name="_891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46"}</definedName>
    <definedName name="_891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46"}</definedName>
    <definedName name="_891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45"}</definedName>
    <definedName name="_891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45"}</definedName>
    <definedName name="_8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554"}</definedName>
    <definedName name="_8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554"}</definedName>
    <definedName name="_892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44"}</definedName>
    <definedName name="_892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44"}</definedName>
    <definedName name="_892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43"}</definedName>
    <definedName name="_892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43"}</definedName>
    <definedName name="_892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42"}</definedName>
    <definedName name="_892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42"}</definedName>
    <definedName name="_892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41"}</definedName>
    <definedName name="_892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41"}</definedName>
    <definedName name="_892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40"}</definedName>
    <definedName name="_892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40"}</definedName>
    <definedName name="_892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39"}</definedName>
    <definedName name="_892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39"}</definedName>
    <definedName name="_892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38"}</definedName>
    <definedName name="_892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38"}</definedName>
    <definedName name="_892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37"}</definedName>
    <definedName name="_892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37"}</definedName>
    <definedName name="_892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36"}</definedName>
    <definedName name="_892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36"}</definedName>
    <definedName name="_892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35"}</definedName>
    <definedName name="_892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35"}</definedName>
    <definedName name="_8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553"}</definedName>
    <definedName name="_8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553"}</definedName>
    <definedName name="_893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34"}</definedName>
    <definedName name="_893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34"}</definedName>
    <definedName name="_893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33"}</definedName>
    <definedName name="_893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33"}</definedName>
    <definedName name="_893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32"}</definedName>
    <definedName name="_893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32"}</definedName>
    <definedName name="_893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31"}</definedName>
    <definedName name="_893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31"}</definedName>
    <definedName name="_893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30"}</definedName>
    <definedName name="_893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30"}</definedName>
    <definedName name="_893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29"}</definedName>
    <definedName name="_893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29"}</definedName>
    <definedName name="_893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28"}</definedName>
    <definedName name="_893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28"}</definedName>
    <definedName name="_893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27"}</definedName>
    <definedName name="_893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27"}</definedName>
    <definedName name="_893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26"}</definedName>
    <definedName name="_893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26"}</definedName>
    <definedName name="_893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25"}</definedName>
    <definedName name="_893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25"}</definedName>
    <definedName name="_8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552"}</definedName>
    <definedName name="_8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552"}</definedName>
    <definedName name="_894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24"}</definedName>
    <definedName name="_894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24"}</definedName>
    <definedName name="_894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23"}</definedName>
    <definedName name="_894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23"}</definedName>
    <definedName name="_894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22"}</definedName>
    <definedName name="_894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22"}</definedName>
    <definedName name="_894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21"}</definedName>
    <definedName name="_894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21"}</definedName>
    <definedName name="_894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20"}</definedName>
    <definedName name="_894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20"}</definedName>
    <definedName name="_894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19"}</definedName>
    <definedName name="_894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19"}</definedName>
    <definedName name="_894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18"}</definedName>
    <definedName name="_894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18"}</definedName>
    <definedName name="_894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17"}</definedName>
    <definedName name="_894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17"}</definedName>
    <definedName name="_894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16"}</definedName>
    <definedName name="_894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16"}</definedName>
    <definedName name="_894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15"}</definedName>
    <definedName name="_894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15"}</definedName>
    <definedName name="_8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551"}</definedName>
    <definedName name="_8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551"}</definedName>
    <definedName name="_895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14"}</definedName>
    <definedName name="_895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14"}</definedName>
    <definedName name="_895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13"}</definedName>
    <definedName name="_895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13"}</definedName>
    <definedName name="_895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12"}</definedName>
    <definedName name="_895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12"}</definedName>
    <definedName name="_895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11"}</definedName>
    <definedName name="_895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11"}</definedName>
    <definedName name="_895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10"}</definedName>
    <definedName name="_895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10"}</definedName>
    <definedName name="_895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9"}</definedName>
    <definedName name="_895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9"}</definedName>
    <definedName name="_895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8"}</definedName>
    <definedName name="_895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8"}</definedName>
    <definedName name="_895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7"}</definedName>
    <definedName name="_895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7"}</definedName>
    <definedName name="_895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6"}</definedName>
    <definedName name="_895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6"}</definedName>
    <definedName name="_895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"}</definedName>
    <definedName name="_895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"}</definedName>
    <definedName name="_8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550"}</definedName>
    <definedName name="_8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550"}</definedName>
    <definedName name="_896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"}</definedName>
    <definedName name="_896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"}</definedName>
    <definedName name="_896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"}</definedName>
    <definedName name="_896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"}</definedName>
    <definedName name="_896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"}</definedName>
    <definedName name="_896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"}</definedName>
    <definedName name="_896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"}</definedName>
    <definedName name="_896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"}</definedName>
    <definedName name="_896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0"}</definedName>
    <definedName name="_896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0"}</definedName>
    <definedName name="_8965__FDSAUDITLINK__" localSheetId="2" hidden="1">{"fdsup://directions/FAT Viewer?action=UPDATE&amp;creator=factset&amp;DYN_ARGS=TRUE&amp;DOC_NAME=FAT:FQL_AUDITING_CLIENT_TEMPLATE.FAT&amp;display_string=Audit&amp;VAR:KEY=FOZQBKXWPU&amp;VAR:QUERY=RkZfTkVUX0lOQyhBTk4sMCk=&amp;WINDOW=FIRST_POPUP&amp;HEIGHT=450&amp;WIDTH=450&amp;START_MAXIMIZED=FALS","E&amp;VAR:CALENDAR=FIVEDAY&amp;VAR:SYMBOL=471349&amp;VAR:INDEX=0"}</definedName>
    <definedName name="_8965__FDSAUDITLINK__" hidden="1">{"fdsup://directions/FAT Viewer?action=UPDATE&amp;creator=factset&amp;DYN_ARGS=TRUE&amp;DOC_NAME=FAT:FQL_AUDITING_CLIENT_TEMPLATE.FAT&amp;display_string=Audit&amp;VAR:KEY=FOZQBKXWPU&amp;VAR:QUERY=RkZfTkVUX0lOQyhBTk4sMCk=&amp;WINDOW=FIRST_POPUP&amp;HEIGHT=450&amp;WIDTH=450&amp;START_MAXIMIZED=FALS","E&amp;VAR:CALENDAR=FIVEDAY&amp;VAR:SYMBOL=471349&amp;VAR:INDEX=0"}</definedName>
    <definedName name="_8966__FDSAUDITLINK__" localSheetId="2" hidden="1">{"fdsup://directions/FAT Viewer?action=UPDATE&amp;creator=factset&amp;DYN_ARGS=TRUE&amp;DOC_NAME=FAT:FQL_AUDITING_CLIENT_TEMPLATE.FAT&amp;display_string=Audit&amp;VAR:KEY=RUNWHILQLA&amp;VAR:QUERY=RkZfTkVUX0lOQyhBTk4sLTFBWSk=&amp;WINDOW=FIRST_POPUP&amp;HEIGHT=450&amp;WIDTH=450&amp;START_MAXIMIZED=","FALSE&amp;VAR:CALENDAR=FIVEDAY&amp;VAR:SYMBOL=471349&amp;VAR:INDEX=0"}</definedName>
    <definedName name="_8966__FDSAUDITLINK__" hidden="1">{"fdsup://directions/FAT Viewer?action=UPDATE&amp;creator=factset&amp;DYN_ARGS=TRUE&amp;DOC_NAME=FAT:FQL_AUDITING_CLIENT_TEMPLATE.FAT&amp;display_string=Audit&amp;VAR:KEY=RUNWHILQLA&amp;VAR:QUERY=RkZfTkVUX0lOQyhBTk4sLTFBWSk=&amp;WINDOW=FIRST_POPUP&amp;HEIGHT=450&amp;WIDTH=450&amp;START_MAXIMIZED=","FALSE&amp;VAR:CALENDAR=FIVEDAY&amp;VAR:SYMBOL=471349&amp;VAR:INDEX=0"}</definedName>
    <definedName name="_8967__FDSAUDITLINK__" localSheetId="2" hidden="1">{"fdsup://Directions/FactSet Auditing Viewer?action=AUDIT_VALUE&amp;DB=129&amp;ID1=471349&amp;VALUEID=01250&amp;SDATE=2011&amp;PERIODTYPE=ANN_STD&amp;SCFT=3&amp;window=popup_no_bar&amp;width=385&amp;height=120&amp;START_MAXIMIZED=FALSE&amp;creator=factset&amp;display_string=Audit"}</definedName>
    <definedName name="_8967__FDSAUDITLINK__" hidden="1">{"fdsup://Directions/FactSet Auditing Viewer?action=AUDIT_VALUE&amp;DB=129&amp;ID1=471349&amp;VALUEID=01250&amp;SDATE=2011&amp;PERIODTYPE=ANN_STD&amp;SCFT=3&amp;window=popup_no_bar&amp;width=385&amp;height=120&amp;START_MAXIMIZED=FALSE&amp;creator=factset&amp;display_string=Audit"}</definedName>
    <definedName name="_8968__FDSAUDITLINK__" localSheetId="2" hidden="1">{"fdsup://directions/FAT Viewer?action=UPDATE&amp;creator=factset&amp;DYN_ARGS=TRUE&amp;DOC_NAME=FAT:FQL_AUDITING_CLIENT_TEMPLATE.FAT&amp;display_string=Audit&amp;VAR:KEY=PARQXUXGFQ&amp;VAR:QUERY=RkZfRUJJVF9PUEVSKEFOTiwtMUFZKQ==&amp;WINDOW=FIRST_POPUP&amp;HEIGHT=450&amp;WIDTH=450&amp;START_MAXIMI","ZED=FALSE&amp;VAR:CALENDAR=FIVEDAY&amp;VAR:SYMBOL=471349&amp;VAR:INDEX=0"}</definedName>
    <definedName name="_8968__FDSAUDITLINK__" hidden="1">{"fdsup://directions/FAT Viewer?action=UPDATE&amp;creator=factset&amp;DYN_ARGS=TRUE&amp;DOC_NAME=FAT:FQL_AUDITING_CLIENT_TEMPLATE.FAT&amp;display_string=Audit&amp;VAR:KEY=PARQXUXGFQ&amp;VAR:QUERY=RkZfRUJJVF9PUEVSKEFOTiwtMUFZKQ==&amp;WINDOW=FIRST_POPUP&amp;HEIGHT=450&amp;WIDTH=450&amp;START_MAXIMI","ZED=FALSE&amp;VAR:CALENDAR=FIVEDAY&amp;VAR:SYMBOL=471349&amp;VAR:INDEX=0"}</definedName>
    <definedName name="_8969__FDSAUDITLINK__" localSheetId="2" hidden="1">{"fdsup://directions/FAT Viewer?action=UPDATE&amp;creator=factset&amp;DYN_ARGS=TRUE&amp;DOC_NAME=FAT:FQL_AUDITING_CLIENT_TEMPLATE.FAT&amp;display_string=Audit&amp;VAR:KEY=BIVMNGPEHM&amp;VAR:QUERY=RkZfRUJJVERBX09QRVIoQU5OLDAp&amp;WINDOW=FIRST_POPUP&amp;HEIGHT=450&amp;WIDTH=450&amp;START_MAXIMIZED=","FALSE&amp;VAR:CALENDAR=FIVEDAY&amp;VAR:SYMBOL=471349&amp;VAR:INDEX=0"}</definedName>
    <definedName name="_8969__FDSAUDITLINK__" hidden="1">{"fdsup://directions/FAT Viewer?action=UPDATE&amp;creator=factset&amp;DYN_ARGS=TRUE&amp;DOC_NAME=FAT:FQL_AUDITING_CLIENT_TEMPLATE.FAT&amp;display_string=Audit&amp;VAR:KEY=BIVMNGPEHM&amp;VAR:QUERY=RkZfRUJJVERBX09QRVIoQU5OLDAp&amp;WINDOW=FIRST_POPUP&amp;HEIGHT=450&amp;WIDTH=450&amp;START_MAXIMIZED=","FALSE&amp;VAR:CALENDAR=FIVEDAY&amp;VAR:SYMBOL=471349&amp;VAR:INDEX=0"}</definedName>
    <definedName name="_8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549"}</definedName>
    <definedName name="_8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549"}</definedName>
    <definedName name="_8970__FDSAUDITLINK__" localSheetId="2" hidden="1">{"fdsup://directions/FAT Viewer?action=UPDATE&amp;creator=factset&amp;DYN_ARGS=TRUE&amp;DOC_NAME=FAT:FQL_AUDITING_CLIENT_TEMPLATE.FAT&amp;display_string=Audit&amp;VAR:KEY=VMLSVYHGNG&amp;VAR:QUERY=RkZfRUJJVERBX09QRVIoQU5OLC0xQVkp&amp;WINDOW=FIRST_POPUP&amp;HEIGHT=450&amp;WIDTH=450&amp;START_MAXIMI","ZED=FALSE&amp;VAR:CALENDAR=FIVEDAY&amp;VAR:SYMBOL=471349&amp;VAR:INDEX=0"}</definedName>
    <definedName name="_8970__FDSAUDITLINK__" hidden="1">{"fdsup://directions/FAT Viewer?action=UPDATE&amp;creator=factset&amp;DYN_ARGS=TRUE&amp;DOC_NAME=FAT:FQL_AUDITING_CLIENT_TEMPLATE.FAT&amp;display_string=Audit&amp;VAR:KEY=VMLSVYHGNG&amp;VAR:QUERY=RkZfRUJJVERBX09QRVIoQU5OLC0xQVkp&amp;WINDOW=FIRST_POPUP&amp;HEIGHT=450&amp;WIDTH=450&amp;START_MAXIMI","ZED=FALSE&amp;VAR:CALENDAR=FIVEDAY&amp;VAR:SYMBOL=471349&amp;VAR:INDEX=0"}</definedName>
    <definedName name="_8971__FDSAUDITLINK__" localSheetId="2" hidden="1">{"fdsup://Directions/FactSet Auditing Viewer?action=AUDIT_VALUE&amp;DB=129&amp;ID1=471349&amp;VALUEID=01001&amp;SDATE=2011&amp;PERIODTYPE=ANN_STD&amp;SCFT=3&amp;window=popup_no_bar&amp;width=385&amp;height=120&amp;START_MAXIMIZED=FALSE&amp;creator=factset&amp;display_string=Audit"}</definedName>
    <definedName name="_8971__FDSAUDITLINK__" hidden="1">{"fdsup://Directions/FactSet Auditing Viewer?action=AUDIT_VALUE&amp;DB=129&amp;ID1=471349&amp;VALUEID=01001&amp;SDATE=2011&amp;PERIODTYPE=ANN_STD&amp;SCFT=3&amp;window=popup_no_bar&amp;width=385&amp;height=120&amp;START_MAXIMIZED=FALSE&amp;creator=factset&amp;display_string=Audit"}</definedName>
    <definedName name="_8972__FDSAUDITLINK__" localSheetId="2" hidden="1">{"fdsup://Directions/FactSet Auditing Viewer?action=AUDIT_VALUE&amp;DB=129&amp;ID1=471349&amp;VALUEID=01001&amp;SDATE=2010&amp;PERIODTYPE=ANN_STD&amp;SCFT=3&amp;window=popup_no_bar&amp;width=385&amp;height=120&amp;START_MAXIMIZED=FALSE&amp;creator=factset&amp;display_string=Audit"}</definedName>
    <definedName name="_8972__FDSAUDITLINK__" hidden="1">{"fdsup://Directions/FactSet Auditing Viewer?action=AUDIT_VALUE&amp;DB=129&amp;ID1=471349&amp;VALUEID=01001&amp;SDATE=2010&amp;PERIODTYPE=ANN_STD&amp;SCFT=3&amp;window=popup_no_bar&amp;width=385&amp;height=120&amp;START_MAXIMIZED=FALSE&amp;creator=factset&amp;display_string=Audit"}</definedName>
    <definedName name="_8973__FDSAUDITLINK__" localSheetId="2" hidden="1">{"fdsup://Directions/FactSet Auditing Viewer?action=AUDIT_VALUE&amp;DB=129&amp;ID1=471349&amp;VALUEID=03261&amp;SDATE=201104&amp;PERIODTYPE=QTR_STD&amp;SCFT=3&amp;window=popup_no_bar&amp;width=385&amp;height=120&amp;START_MAXIMIZED=FALSE&amp;creator=factset&amp;display_string=Audit"}</definedName>
    <definedName name="_8973__FDSAUDITLINK__" hidden="1">{"fdsup://Directions/FactSet Auditing Viewer?action=AUDIT_VALUE&amp;DB=129&amp;ID1=471349&amp;VALUEID=03261&amp;SDATE=201104&amp;PERIODTYPE=QTR_STD&amp;SCFT=3&amp;window=popup_no_bar&amp;width=385&amp;height=120&amp;START_MAXIMIZED=FALSE&amp;creator=factset&amp;display_string=Audit"}</definedName>
    <definedName name="_8974__FDSAUDITLINK__" localSheetId="2" hidden="1">{"fdsup://Directions/FactSet Auditing Viewer?action=AUDIT_VALUE&amp;DB=129&amp;ID1=471349&amp;VALUEID=02256&amp;SDATE=201104&amp;PERIODTYPE=QTR_STD&amp;SCFT=3&amp;window=popup_no_bar&amp;width=385&amp;height=120&amp;START_MAXIMIZED=FALSE&amp;creator=factset&amp;display_string=Audit"}</definedName>
    <definedName name="_8974__FDSAUDITLINK__" hidden="1">{"fdsup://Directions/FactSet Auditing Viewer?action=AUDIT_VALUE&amp;DB=129&amp;ID1=471349&amp;VALUEID=02256&amp;SDATE=201104&amp;PERIODTYPE=QTR_STD&amp;SCFT=3&amp;window=popup_no_bar&amp;width=385&amp;height=120&amp;START_MAXIMIZED=FALSE&amp;creator=factset&amp;display_string=Audit"}</definedName>
    <definedName name="_8975__FDSAUDITLINK__" localSheetId="2" hidden="1">{"fdsup://Directions/FactSet Auditing Viewer?action=AUDIT_VALUE&amp;DB=129&amp;ID1=471349&amp;VALUEID=02001&amp;SDATE=201104&amp;PERIODTYPE=QTR_STD&amp;SCFT=3&amp;window=popup_no_bar&amp;width=385&amp;height=120&amp;START_MAXIMIZED=FALSE&amp;creator=factset&amp;display_string=Audit"}</definedName>
    <definedName name="_8975__FDSAUDITLINK__" hidden="1">{"fdsup://Directions/FactSet Auditing Viewer?action=AUDIT_VALUE&amp;DB=129&amp;ID1=471349&amp;VALUEID=02001&amp;SDATE=201104&amp;PERIODTYPE=QTR_STD&amp;SCFT=3&amp;window=popup_no_bar&amp;width=385&amp;height=120&amp;START_MAXIMIZED=FALSE&amp;creator=factset&amp;display_string=Audit"}</definedName>
    <definedName name="_8976__FDSAUDITLINK__" localSheetId="2" hidden="1">{"fdsup://directions/FAT Viewer?action=UPDATE&amp;creator=factset&amp;DYN_ARGS=TRUE&amp;DOC_NAME=FAT:FQL_AUDITING_CLIENT_TEMPLATE.FAT&amp;display_string=Audit&amp;VAR:KEY=XYVKBQXQTO&amp;VAR:QUERY=RkZfRUJJVF9PUEVSKEFOTiwwKQ==&amp;WINDOW=FIRST_POPUP&amp;HEIGHT=450&amp;WIDTH=450&amp;START_MAXIMIZED=","FALSE&amp;VAR:CALENDAR=FIVEDAY&amp;VAR:SYMBOL=B03MQV&amp;VAR:INDEX=0"}</definedName>
    <definedName name="_8976__FDSAUDITLINK__" hidden="1">{"fdsup://directions/FAT Viewer?action=UPDATE&amp;creator=factset&amp;DYN_ARGS=TRUE&amp;DOC_NAME=FAT:FQL_AUDITING_CLIENT_TEMPLATE.FAT&amp;display_string=Audit&amp;VAR:KEY=XYVKBQXQTO&amp;VAR:QUERY=RkZfRUJJVF9PUEVSKEFOTiwwKQ==&amp;WINDOW=FIRST_POPUP&amp;HEIGHT=450&amp;WIDTH=450&amp;START_MAXIMIZED=","FALSE&amp;VAR:CALENDAR=FIVEDAY&amp;VAR:SYMBOL=B03MQV&amp;VAR:INDEX=0"}</definedName>
    <definedName name="_8977__FDSAUDITLINK__" localSheetId="2" hidden="1">{"fdsup://directions/FAT Viewer?action=UPDATE&amp;creator=factset&amp;DYN_ARGS=TRUE&amp;DOC_NAME=FAT:FQL_AUDITING_CLIENT_TEMPLATE.FAT&amp;display_string=Audit&amp;VAR:KEY=ZKZCBMPQRY&amp;VAR:QUERY=RkZfRUJJVF9PUEVSKEFOTiwtMUFZKQ==&amp;WINDOW=FIRST_POPUP&amp;HEIGHT=450&amp;WIDTH=450&amp;START_MAXIMI","ZED=FALSE&amp;VAR:CALENDAR=FIVEDAY&amp;VAR:SYMBOL=B03MQV&amp;VAR:INDEX=0"}</definedName>
    <definedName name="_8977__FDSAUDITLINK__" hidden="1">{"fdsup://directions/FAT Viewer?action=UPDATE&amp;creator=factset&amp;DYN_ARGS=TRUE&amp;DOC_NAME=FAT:FQL_AUDITING_CLIENT_TEMPLATE.FAT&amp;display_string=Audit&amp;VAR:KEY=ZKZCBMPQRY&amp;VAR:QUERY=RkZfRUJJVF9PUEVSKEFOTiwtMUFZKQ==&amp;WINDOW=FIRST_POPUP&amp;HEIGHT=450&amp;WIDTH=450&amp;START_MAXIMI","ZED=FALSE&amp;VAR:CALENDAR=FIVEDAY&amp;VAR:SYMBOL=B03MQV&amp;VAR:INDEX=0"}</definedName>
    <definedName name="_8978__FDSAUDITLINK__" localSheetId="2" hidden="1">{"fdsup://Directions/FactSet Auditing Viewer?action=AUDIT_VALUE&amp;DB=129&amp;ID1=B03MQV&amp;VALUEID=01001&amp;SDATE=2010&amp;PERIODTYPE=ANN_STD&amp;SCFT=3&amp;window=popup_no_bar&amp;width=385&amp;height=120&amp;START_MAXIMIZED=FALSE&amp;creator=factset&amp;display_string=Audit"}</definedName>
    <definedName name="_8978__FDSAUDITLINK__" hidden="1">{"fdsup://Directions/FactSet Auditing Viewer?action=AUDIT_VALUE&amp;DB=129&amp;ID1=B03MQV&amp;VALUEID=01001&amp;SDATE=2010&amp;PERIODTYPE=ANN_STD&amp;SCFT=3&amp;window=popup_no_bar&amp;width=385&amp;height=120&amp;START_MAXIMIZED=FALSE&amp;creator=factset&amp;display_string=Audit"}</definedName>
    <definedName name="_897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50"}</definedName>
    <definedName name="_897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50"}</definedName>
    <definedName name="_8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548"}</definedName>
    <definedName name="_8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548"}</definedName>
    <definedName name="_898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49"}</definedName>
    <definedName name="_898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49"}</definedName>
    <definedName name="_898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48"}</definedName>
    <definedName name="_898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48"}</definedName>
    <definedName name="_898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47"}</definedName>
    <definedName name="_898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47"}</definedName>
    <definedName name="_8983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46"}</definedName>
    <definedName name="_8983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46"}</definedName>
    <definedName name="_8984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45"}</definedName>
    <definedName name="_8984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45"}</definedName>
    <definedName name="_898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44"}</definedName>
    <definedName name="_898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44"}</definedName>
    <definedName name="_8986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43"}</definedName>
    <definedName name="_8986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43"}</definedName>
    <definedName name="_8987__FDSAUDITLINK__" localSheetId="2" hidden="1">{"fdsup://directions/FAT Viewer?action=UPDATE&amp;creator=factset&amp;DYN_ARGS=TRUE&amp;DOC_NAME=FAT:FQL_AUDITING_CLIENT_TEMPLATE.FAT&amp;display_string=Audit&amp;VAR:KEY=SDKTULIFMT&amp;VAR:QUERY=RkZfRU5UUlBSX1ZBTF9EQUlMWSg0MTA2OCwtNUFZLEFNLCwsJ0RJTCcp&amp;WINDOW=FIRST_POPUP&amp;HEIGHT=45","0&amp;WIDTH=450&amp;START_MAXIMIZED=FALSE&amp;VAR:CALENDAR=FIVEDAY&amp;VAR:SYMBOL=466160&amp;VAR:INDEX=60"}</definedName>
    <definedName name="_8987__FDSAUDITLINK__" hidden="1">{"fdsup://directions/FAT Viewer?action=UPDATE&amp;creator=factset&amp;DYN_ARGS=TRUE&amp;DOC_NAME=FAT:FQL_AUDITING_CLIENT_TEMPLATE.FAT&amp;display_string=Audit&amp;VAR:KEY=SDKTULIFMT&amp;VAR:QUERY=RkZfRU5UUlBSX1ZBTF9EQUlMWSg0MTA2OCwtNUFZLEFNLCwsJ0RJTCcp&amp;WINDOW=FIRST_POPUP&amp;HEIGHT=45","0&amp;WIDTH=450&amp;START_MAXIMIZED=FALSE&amp;VAR:CALENDAR=FIVEDAY&amp;VAR:SYMBOL=466160&amp;VAR:INDEX=60"}</definedName>
    <definedName name="_898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42"}</definedName>
    <definedName name="_898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42"}</definedName>
    <definedName name="_898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41"}</definedName>
    <definedName name="_898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41"}</definedName>
    <definedName name="_8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547"}</definedName>
    <definedName name="_8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547"}</definedName>
    <definedName name="_899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40"}</definedName>
    <definedName name="_899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40"}</definedName>
    <definedName name="_899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39"}</definedName>
    <definedName name="_899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39"}</definedName>
    <definedName name="_899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38"}</definedName>
    <definedName name="_899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38"}</definedName>
    <definedName name="_8993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37"}</definedName>
    <definedName name="_8993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37"}</definedName>
    <definedName name="_8994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36"}</definedName>
    <definedName name="_8994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36"}</definedName>
    <definedName name="_899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35"}</definedName>
    <definedName name="_899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35"}</definedName>
    <definedName name="_8996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34"}</definedName>
    <definedName name="_8996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34"}</definedName>
    <definedName name="_8997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33"}</definedName>
    <definedName name="_8997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33"}</definedName>
    <definedName name="_899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32"}</definedName>
    <definedName name="_899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32"}</definedName>
    <definedName name="_899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31"}</definedName>
    <definedName name="_899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31"}</definedName>
    <definedName name="_9__123Graph_ACHART_2" hidden="1">'[24]Steel Comp.'!$Z$8:$Z$19</definedName>
    <definedName name="_9__123Graph_ACHART_3" hidden="1">#REF!</definedName>
    <definedName name="_9__123Graph_ACHART_8" hidden="1">'[32]Deal CF'!#REF!</definedName>
    <definedName name="_9__123Graph_BGrafico_1C" hidden="1">#REF!</definedName>
    <definedName name="_9__FDSAUDITLINK__" localSheetId="2" hidden="1">{"fdsup://directions/FAT Viewer?action=UPDATE&amp;creator=factset&amp;DYN_ARGS=TRUE&amp;DOC_NAME=FAT:FQL_AUDITING_CLIENT_TEMPLATE.FAT&amp;display_string=Audit&amp;VAR:KEY=WVMZYHWDAH&amp;VAR:QUERY=RkZfRUJJVF9PUEVSKEFOTiwwWSwwKQ==&amp;WINDOW=FIRST_POPUP&amp;HEIGHT=450&amp;WIDTH=450&amp;START_MAXIMI","ZED=FALSE&amp;VAR:CALENDAR=FIVEDAY&amp;VAR:SYMBOL=GOOG&amp;VAR:INDEX=0"}</definedName>
    <definedName name="_9__FDSAUDITLINK__" hidden="1">{"fdsup://directions/FAT Viewer?action=UPDATE&amp;creator=factset&amp;DYN_ARGS=TRUE&amp;DOC_NAME=FAT:FQL_AUDITING_CLIENT_TEMPLATE.FAT&amp;display_string=Audit&amp;VAR:KEY=WVMZYHWDAH&amp;VAR:QUERY=RkZfRUJJVF9PUEVSKEFOTiwwWSwwKQ==&amp;WINDOW=FIRST_POPUP&amp;HEIGHT=450&amp;WIDTH=450&amp;START_MAXIMI","ZED=FALSE&amp;VAR:CALENDAR=FIVEDAY&amp;VAR:SYMBOL=GOOG&amp;VAR:INDEX=0"}</definedName>
    <definedName name="_9__FDSAUDITLINK___1" localSheetId="2" hidden="1">{"fdsup://directions/FAT Viewer?action=UPDATE&amp;creator=factset&amp;DYN_ARGS=TRUE&amp;DOC_NAME=FAT:FQL_AUDITING_CLIENT_TEMPLATE.FAT&amp;display_string=Audit&amp;VAR:KEY=IXKTWVETKJ&amp;VAR:QUERY=UkdGX0VOVFJQUl9WQUwoQU5OLDQwNTYyLCwsLCwsTk9BVURJVCk=&amp;WINDOW=FIRST_POPUP&amp;HEIGHT=450&amp;WI","DTH=450&amp;START_MAXIMIZED=FALSE&amp;VAR:CALENDAR=US&amp;VAR:SYMBOL=FRX&amp;VAR:INDEX=0"}</definedName>
    <definedName name="_9__FDSAUDITLINK___1" hidden="1">{"fdsup://directions/FAT Viewer?action=UPDATE&amp;creator=factset&amp;DYN_ARGS=TRUE&amp;DOC_NAME=FAT:FQL_AUDITING_CLIENT_TEMPLATE.FAT&amp;display_string=Audit&amp;VAR:KEY=IXKTWVETKJ&amp;VAR:QUERY=UkdGX0VOVFJQUl9WQUwoQU5OLDQwNTYyLCwsLCwsTk9BVURJVCk=&amp;WINDOW=FIRST_POPUP&amp;HEIGHT=450&amp;WI","DTH=450&amp;START_MAXIMIZED=FALSE&amp;VAR:CALENDAR=US&amp;VAR:SYMBOL=FRX&amp;VAR:INDEX=0"}</definedName>
    <definedName name="_9__FDSAUDITLINK___2" localSheetId="2" hidden="1">{"fdsup://directions/FAT Viewer?action=UPDATE&amp;creator=factset&amp;DYN_ARGS=TRUE&amp;DOC_NAME=FAT:FQL_AUDITING_CLIENT_TEMPLATE.FAT&amp;display_string=Audit&amp;VAR:KEY=IXKTWVETKJ&amp;VAR:QUERY=UkdGX0VOVFJQUl9WQUwoQU5OLDQwNTYyLCwsLCwsTk9BVURJVCk=&amp;WINDOW=FIRST_POPUP&amp;HEIGHT=450&amp;WI","DTH=450&amp;START_MAXIMIZED=FALSE&amp;VAR:CALENDAR=US&amp;VAR:SYMBOL=FRX&amp;VAR:INDEX=0"}</definedName>
    <definedName name="_9__FDSAUDITLINK___2" hidden="1">{"fdsup://directions/FAT Viewer?action=UPDATE&amp;creator=factset&amp;DYN_ARGS=TRUE&amp;DOC_NAME=FAT:FQL_AUDITING_CLIENT_TEMPLATE.FAT&amp;display_string=Audit&amp;VAR:KEY=IXKTWVETKJ&amp;VAR:QUERY=UkdGX0VOVFJQUl9WQUwoQU5OLDQwNTYyLCwsLCwsTk9BVURJVCk=&amp;WINDOW=FIRST_POPUP&amp;HEIGHT=450&amp;WI","DTH=450&amp;START_MAXIMIZED=FALSE&amp;VAR:CALENDAR=US&amp;VAR:SYMBOL=FRX&amp;VAR:INDEX=0"}</definedName>
    <definedName name="_90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1284"}</definedName>
    <definedName name="_90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1284"}</definedName>
    <definedName name="_90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546"}</definedName>
    <definedName name="_90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546"}</definedName>
    <definedName name="_900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30"}</definedName>
    <definedName name="_900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30"}</definedName>
    <definedName name="_900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29"}</definedName>
    <definedName name="_900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29"}</definedName>
    <definedName name="_900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28"}</definedName>
    <definedName name="_900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28"}</definedName>
    <definedName name="_9003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27"}</definedName>
    <definedName name="_9003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27"}</definedName>
    <definedName name="_9004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26"}</definedName>
    <definedName name="_9004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26"}</definedName>
    <definedName name="_900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25"}</definedName>
    <definedName name="_900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25"}</definedName>
    <definedName name="_9006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24"}</definedName>
    <definedName name="_9006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24"}</definedName>
    <definedName name="_9007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23"}</definedName>
    <definedName name="_9007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23"}</definedName>
    <definedName name="_900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22"}</definedName>
    <definedName name="_900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22"}</definedName>
    <definedName name="_900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20"}</definedName>
    <definedName name="_900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20"}</definedName>
    <definedName name="_90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545"}</definedName>
    <definedName name="_90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545"}</definedName>
    <definedName name="_901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19"}</definedName>
    <definedName name="_901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19"}</definedName>
    <definedName name="_9011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24"}</definedName>
    <definedName name="_9011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24"}</definedName>
    <definedName name="_9012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23"}</definedName>
    <definedName name="_9012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23"}</definedName>
    <definedName name="_9013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22"}</definedName>
    <definedName name="_9013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22"}</definedName>
    <definedName name="_9014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21"}</definedName>
    <definedName name="_9014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21"}</definedName>
    <definedName name="_9015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20"}</definedName>
    <definedName name="_9015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20"}</definedName>
    <definedName name="_9016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14"}</definedName>
    <definedName name="_9016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14"}</definedName>
    <definedName name="_9017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13"}</definedName>
    <definedName name="_9017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13"}</definedName>
    <definedName name="_901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12"}</definedName>
    <definedName name="_901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12"}</definedName>
    <definedName name="_901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11"}</definedName>
    <definedName name="_901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11"}</definedName>
    <definedName name="_90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544"}</definedName>
    <definedName name="_90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544"}</definedName>
    <definedName name="_902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10"}</definedName>
    <definedName name="_902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10"}</definedName>
    <definedName name="_902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9"}</definedName>
    <definedName name="_902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9"}</definedName>
    <definedName name="_902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8"}</definedName>
    <definedName name="_902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8"}</definedName>
    <definedName name="_9023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7"}</definedName>
    <definedName name="_9023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7"}</definedName>
    <definedName name="_9024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6"}</definedName>
    <definedName name="_9024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6"}</definedName>
    <definedName name="_902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"}</definedName>
    <definedName name="_902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"}</definedName>
    <definedName name="_9026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"}</definedName>
    <definedName name="_9026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3"}</definedName>
    <definedName name="_9027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"}</definedName>
    <definedName name="_9027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2"}</definedName>
    <definedName name="_902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"}</definedName>
    <definedName name="_902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"}</definedName>
    <definedName name="_9029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59"}</definedName>
    <definedName name="_9029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59"}</definedName>
    <definedName name="_90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543"}</definedName>
    <definedName name="_90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543"}</definedName>
    <definedName name="_9030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58"}</definedName>
    <definedName name="_9030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58"}</definedName>
    <definedName name="_9031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57"}</definedName>
    <definedName name="_9031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57"}</definedName>
    <definedName name="_903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56"}</definedName>
    <definedName name="_903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56"}</definedName>
    <definedName name="_903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55"}</definedName>
    <definedName name="_903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55"}</definedName>
    <definedName name="_9034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54"}</definedName>
    <definedName name="_9034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54"}</definedName>
    <definedName name="_903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"}</definedName>
    <definedName name="_903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4"}</definedName>
    <definedName name="_9036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53"}</definedName>
    <definedName name="_9036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53"}</definedName>
    <definedName name="_9037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51"}</definedName>
    <definedName name="_9037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51"}</definedName>
    <definedName name="_903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49"}</definedName>
    <definedName name="_903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49"}</definedName>
    <definedName name="_9039__FDSAUDITLINK__" localSheetId="2" hidden="1">{"fdsup://Directions/FactSet Auditing Viewer?action=AUDIT_VALUE&amp;DB=129&amp;ID1=466160&amp;VALUEID=01001&amp;SDATE=2011&amp;PERIODTYPE=ANN_STD&amp;SCFT=3&amp;window=popup_no_bar&amp;width=385&amp;height=120&amp;START_MAXIMIZED=FALSE&amp;creator=factset&amp;display_string=Audit"}</definedName>
    <definedName name="_9039__FDSAUDITLINK__" hidden="1">{"fdsup://Directions/FactSet Auditing Viewer?action=AUDIT_VALUE&amp;DB=129&amp;ID1=466160&amp;VALUEID=01001&amp;SDATE=2011&amp;PERIODTYPE=ANN_STD&amp;SCFT=3&amp;window=popup_no_bar&amp;width=385&amp;height=120&amp;START_MAXIMIZED=FALSE&amp;creator=factset&amp;display_string=Audit"}</definedName>
    <definedName name="_90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542"}</definedName>
    <definedName name="_90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542"}</definedName>
    <definedName name="_9040__FDSAUDITLINK__" localSheetId="2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19"}</definedName>
    <definedName name="_9040__FDSAUDITLINK__" hidden="1">{"fdsup://directions/FAT Viewer?action=UPDATE&amp;creator=factset&amp;DYN_ARGS=TRUE&amp;DOC_NAME=FAT:FQL_AUDITING_CLIENT_TEMPLATE.FAT&amp;display_string=Audit&amp;VAR:KEY=LWPOPUNWHC&amp;VAR:QUERY=RkZfRU5UUlBSX1ZBTF9EQUlMWSg0MTA2OCwtNUFZLEFNLCwsJ0RJTCcp&amp;WINDOW=FIRST_POPUP&amp;HEIGHT=45","0&amp;WIDTH=450&amp;START_MAXIMIZED=FALSE&amp;VAR:CALENDAR=FIVEDAY&amp;VAR:SYMBOL=B03MPK&amp;VAR:INDEX=19"}</definedName>
    <definedName name="_9041__FDSAUDITLINK__" localSheetId="2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59"}</definedName>
    <definedName name="_9041__FDSAUDITLINK__" hidden="1">{"fdsup://directions/FAT Viewer?action=UPDATE&amp;creator=factset&amp;DYN_ARGS=TRUE&amp;DOC_NAME=FAT:FQL_AUDITING_CLIENT_TEMPLATE.FAT&amp;display_string=Audit&amp;VAR:KEY=YZAZOHSNGH&amp;VAR:QUERY=RkZfRU5UUlBSX1ZBTF9EQUlMWSg0MDk5OCwtNUFZLEFNLCwsJ0RJTCcp&amp;WINDOW=FIRST_POPUP&amp;HEIGHT=45","0&amp;WIDTH=450&amp;START_MAXIMIZED=FALSE&amp;VAR:CALENDAR=FIVEDAY&amp;VAR:SYMBOL=B011GL&amp;VAR:INDEX=59"}</definedName>
    <definedName name="_904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44"}</definedName>
    <definedName name="_904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44"}</definedName>
    <definedName name="_904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43"}</definedName>
    <definedName name="_904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43"}</definedName>
    <definedName name="_9044__FDSAUDITLINK__" localSheetId="2" hidden="1">{"fdsup://directions/FAT Viewer?action=UPDATE&amp;creator=factset&amp;DYN_ARGS=TRUE&amp;DOC_NAME=FAT:FQL_AUDITING_CLIENT_TEMPLATE.FAT&amp;display_string=Audit&amp;VAR:KEY=KTGLEJOPAJ&amp;VAR:QUERY=RkZfRUJJVERBX09QRVIoQU5OLC0xQVkp&amp;WINDOW=FIRST_POPUP&amp;HEIGHT=450&amp;WIDTH=450&amp;START_MAXIMI","ZED=FALSE&amp;VAR:CALENDAR=FIVEDAY&amp;VAR:SYMBOL=079087&amp;VAR:INDEX=0"}</definedName>
    <definedName name="_9044__FDSAUDITLINK__" hidden="1">{"fdsup://directions/FAT Viewer?action=UPDATE&amp;creator=factset&amp;DYN_ARGS=TRUE&amp;DOC_NAME=FAT:FQL_AUDITING_CLIENT_TEMPLATE.FAT&amp;display_string=Audit&amp;VAR:KEY=KTGLEJOPAJ&amp;VAR:QUERY=RkZfRUJJVERBX09QRVIoQU5OLC0xQVkp&amp;WINDOW=FIRST_POPUP&amp;HEIGHT=450&amp;WIDTH=450&amp;START_MAXIMI","ZED=FALSE&amp;VAR:CALENDAR=FIVEDAY&amp;VAR:SYMBOL=079087&amp;VAR:INDEX=0"}</definedName>
    <definedName name="_904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42"}</definedName>
    <definedName name="_904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42"}</definedName>
    <definedName name="_90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541"}</definedName>
    <definedName name="_90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541"}</definedName>
    <definedName name="_9051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36"}</definedName>
    <definedName name="_9051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36"}</definedName>
    <definedName name="_905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35"}</definedName>
    <definedName name="_905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35"}</definedName>
    <definedName name="_905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34"}</definedName>
    <definedName name="_905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34"}</definedName>
    <definedName name="_905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32"}</definedName>
    <definedName name="_905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32"}</definedName>
    <definedName name="_9056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31"}</definedName>
    <definedName name="_9056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31"}</definedName>
    <definedName name="_9057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30"}</definedName>
    <definedName name="_9057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30"}</definedName>
    <definedName name="_905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29"}</definedName>
    <definedName name="_905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29"}</definedName>
    <definedName name="_9059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28"}</definedName>
    <definedName name="_9059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28"}</definedName>
    <definedName name="_90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540"}</definedName>
    <definedName name="_90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540"}</definedName>
    <definedName name="_9060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27"}</definedName>
    <definedName name="_9060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27"}</definedName>
    <definedName name="_9061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26"}</definedName>
    <definedName name="_9061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26"}</definedName>
    <definedName name="_906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25"}</definedName>
    <definedName name="_906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25"}</definedName>
    <definedName name="_906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24"}</definedName>
    <definedName name="_906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24"}</definedName>
    <definedName name="_9064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23"}</definedName>
    <definedName name="_9064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23"}</definedName>
    <definedName name="_906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22"}</definedName>
    <definedName name="_906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22"}</definedName>
    <definedName name="_9066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20"}</definedName>
    <definedName name="_9066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20"}</definedName>
    <definedName name="_9067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19"}</definedName>
    <definedName name="_9067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19"}</definedName>
    <definedName name="_9069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18"}</definedName>
    <definedName name="_9069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18"}</definedName>
    <definedName name="_90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539"}</definedName>
    <definedName name="_90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539"}</definedName>
    <definedName name="_907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17"}</definedName>
    <definedName name="_907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17"}</definedName>
    <definedName name="_907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16"}</definedName>
    <definedName name="_907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16"}</definedName>
    <definedName name="_907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15"}</definedName>
    <definedName name="_907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15"}</definedName>
    <definedName name="_907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14"}</definedName>
    <definedName name="_907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14"}</definedName>
    <definedName name="_9074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13"}</definedName>
    <definedName name="_9074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13"}</definedName>
    <definedName name="_907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12"}</definedName>
    <definedName name="_907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12"}</definedName>
    <definedName name="_9076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11"}</definedName>
    <definedName name="_9076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11"}</definedName>
    <definedName name="_9077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10"}</definedName>
    <definedName name="_9077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10"}</definedName>
    <definedName name="_907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9"}</definedName>
    <definedName name="_907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9"}</definedName>
    <definedName name="_9079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8"}</definedName>
    <definedName name="_9079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8"}</definedName>
    <definedName name="_90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538"}</definedName>
    <definedName name="_90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538"}</definedName>
    <definedName name="_9080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7"}</definedName>
    <definedName name="_9080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7"}</definedName>
    <definedName name="_9081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6"}</definedName>
    <definedName name="_9081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6"}</definedName>
    <definedName name="_908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"}</definedName>
    <definedName name="_908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"}</definedName>
    <definedName name="_908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"}</definedName>
    <definedName name="_908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"}</definedName>
    <definedName name="_9084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"}</definedName>
    <definedName name="_9084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2"}</definedName>
    <definedName name="_908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"}</definedName>
    <definedName name="_908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"}</definedName>
    <definedName name="_90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537"}</definedName>
    <definedName name="_90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537"}</definedName>
    <definedName name="_9091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54"}</definedName>
    <definedName name="_9091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54"}</definedName>
    <definedName name="_909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"}</definedName>
    <definedName name="_909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"}</definedName>
    <definedName name="_9093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53"}</definedName>
    <definedName name="_9093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53"}</definedName>
    <definedName name="_9095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52"}</definedName>
    <definedName name="_9095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52"}</definedName>
    <definedName name="_9096__FDSAUDITLINK__" localSheetId="2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58"}</definedName>
    <definedName name="_9096__FDSAUDITLINK__" hidden="1">{"fdsup://directions/FAT Viewer?action=UPDATE&amp;creator=factset&amp;DYN_ARGS=TRUE&amp;DOC_NAME=FAT:FQL_AUDITING_CLIENT_TEMPLATE.FAT&amp;display_string=Audit&amp;VAR:KEY=IJOFYNMPIL&amp;VAR:QUERY=RkZfRU5UUlBSX1ZBTF9EQUlMWSg0MTA0NCwtNUFZLEFNLCwsJ0RJTCcp&amp;WINDOW=FIRST_POPUP&amp;HEIGHT=45","0&amp;WIDTH=450&amp;START_MAXIMIZED=FALSE&amp;VAR:CALENDAR=FIVEDAY&amp;VAR:INDEX=58"}</definedName>
    <definedName name="_9097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6"}</definedName>
    <definedName name="_9097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6"}</definedName>
    <definedName name="_909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47"}</definedName>
    <definedName name="_909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47"}</definedName>
    <definedName name="_91__FDSAUDITLINK__" localSheetId="2" hidden="1">{"fdsup://directions/FAT Viewer?action=UPDATE&amp;creator=factset&amp;DYN_ARGS=TRUE&amp;DOC_NAME=FAT:FQL_AUDITING_CLIENT_TEMPLATE.FAT&amp;display_string=Audit&amp;VAR:KEY=WNUBOBKTWR&amp;VAR:QUERY=RkZfRUJJVERBX09QRVIoQU5OLC0xQVkp&amp;WINDOW=FIRST_POPUP&amp;HEIGHT=450&amp;WIDTH=450&amp;START_MAXIMI","ZED=FALSE&amp;VAR:CALENDAR=FIVEDAY&amp;VAR:SYMBOL=738048&amp;VAR:INDEX=0"}</definedName>
    <definedName name="_91__FDSAUDITLINK__" hidden="1">{"fdsup://directions/FAT Viewer?action=UPDATE&amp;creator=factset&amp;DYN_ARGS=TRUE&amp;DOC_NAME=FAT:FQL_AUDITING_CLIENT_TEMPLATE.FAT&amp;display_string=Audit&amp;VAR:KEY=WNUBOBKTWR&amp;VAR:QUERY=RkZfRUJJVERBX09QRVIoQU5OLC0xQVkp&amp;WINDOW=FIRST_POPUP&amp;HEIGHT=450&amp;WIDTH=450&amp;START_MAXIMI","ZED=FALSE&amp;VAR:CALENDAR=FIVEDAY&amp;VAR:SYMBOL=738048&amp;VAR:INDEX=0"}</definedName>
    <definedName name="_91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536"}</definedName>
    <definedName name="_91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536"}</definedName>
    <definedName name="_910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60"}</definedName>
    <definedName name="_910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60"}</definedName>
    <definedName name="_910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59"}</definedName>
    <definedName name="_910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59"}</definedName>
    <definedName name="_910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58"}</definedName>
    <definedName name="_910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58"}</definedName>
    <definedName name="_910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57"}</definedName>
    <definedName name="_910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57"}</definedName>
    <definedName name="_910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56"}</definedName>
    <definedName name="_910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56"}</definedName>
    <definedName name="_910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55"}</definedName>
    <definedName name="_910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55"}</definedName>
    <definedName name="_910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54"}</definedName>
    <definedName name="_910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54"}</definedName>
    <definedName name="_910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53"}</definedName>
    <definedName name="_910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53"}</definedName>
    <definedName name="_910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52"}</definedName>
    <definedName name="_910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52"}</definedName>
    <definedName name="_910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51"}</definedName>
    <definedName name="_910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51"}</definedName>
    <definedName name="_91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535"}</definedName>
    <definedName name="_91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535"}</definedName>
    <definedName name="_911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50"}</definedName>
    <definedName name="_911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50"}</definedName>
    <definedName name="_911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49"}</definedName>
    <definedName name="_911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49"}</definedName>
    <definedName name="_911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48"}</definedName>
    <definedName name="_911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48"}</definedName>
    <definedName name="_911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47"}</definedName>
    <definedName name="_911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47"}</definedName>
    <definedName name="_911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46"}</definedName>
    <definedName name="_911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46"}</definedName>
    <definedName name="_911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45"}</definedName>
    <definedName name="_911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45"}</definedName>
    <definedName name="_911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44"}</definedName>
    <definedName name="_911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44"}</definedName>
    <definedName name="_911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43"}</definedName>
    <definedName name="_911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43"}</definedName>
    <definedName name="_911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42"}</definedName>
    <definedName name="_911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42"}</definedName>
    <definedName name="_911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41"}</definedName>
    <definedName name="_911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41"}</definedName>
    <definedName name="_91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534"}</definedName>
    <definedName name="_91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534"}</definedName>
    <definedName name="_912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40"}</definedName>
    <definedName name="_912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40"}</definedName>
    <definedName name="_912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39"}</definedName>
    <definedName name="_912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39"}</definedName>
    <definedName name="_912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38"}</definedName>
    <definedName name="_912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38"}</definedName>
    <definedName name="_912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37"}</definedName>
    <definedName name="_912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37"}</definedName>
    <definedName name="_912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36"}</definedName>
    <definedName name="_912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36"}</definedName>
    <definedName name="_912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35"}</definedName>
    <definedName name="_912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35"}</definedName>
    <definedName name="_912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34"}</definedName>
    <definedName name="_912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34"}</definedName>
    <definedName name="_912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33"}</definedName>
    <definedName name="_912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33"}</definedName>
    <definedName name="_912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32"}</definedName>
    <definedName name="_912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32"}</definedName>
    <definedName name="_912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31"}</definedName>
    <definedName name="_912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31"}</definedName>
    <definedName name="_91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533"}</definedName>
    <definedName name="_91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533"}</definedName>
    <definedName name="_913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30"}</definedName>
    <definedName name="_913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30"}</definedName>
    <definedName name="_913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29"}</definedName>
    <definedName name="_913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29"}</definedName>
    <definedName name="_913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28"}</definedName>
    <definedName name="_913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28"}</definedName>
    <definedName name="_913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27"}</definedName>
    <definedName name="_913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27"}</definedName>
    <definedName name="_913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26"}</definedName>
    <definedName name="_913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26"}</definedName>
    <definedName name="_913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25"}</definedName>
    <definedName name="_913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25"}</definedName>
    <definedName name="_913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24"}</definedName>
    <definedName name="_913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24"}</definedName>
    <definedName name="_913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23"}</definedName>
    <definedName name="_913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23"}</definedName>
    <definedName name="_913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22"}</definedName>
    <definedName name="_913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22"}</definedName>
    <definedName name="_913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21"}</definedName>
    <definedName name="_913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21"}</definedName>
    <definedName name="_91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532"}</definedName>
    <definedName name="_91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532"}</definedName>
    <definedName name="_914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20"}</definedName>
    <definedName name="_914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20"}</definedName>
    <definedName name="_914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19"}</definedName>
    <definedName name="_914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19"}</definedName>
    <definedName name="_914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18"}</definedName>
    <definedName name="_914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18"}</definedName>
    <definedName name="_914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17"}</definedName>
    <definedName name="_914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17"}</definedName>
    <definedName name="_914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16"}</definedName>
    <definedName name="_914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16"}</definedName>
    <definedName name="_914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15"}</definedName>
    <definedName name="_914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15"}</definedName>
    <definedName name="_914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14"}</definedName>
    <definedName name="_914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14"}</definedName>
    <definedName name="_914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13"}</definedName>
    <definedName name="_914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13"}</definedName>
    <definedName name="_914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12"}</definedName>
    <definedName name="_914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12"}</definedName>
    <definedName name="_914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11"}</definedName>
    <definedName name="_914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11"}</definedName>
    <definedName name="_91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531"}</definedName>
    <definedName name="_91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531"}</definedName>
    <definedName name="_9150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10"}</definedName>
    <definedName name="_9150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10"}</definedName>
    <definedName name="_9151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9"}</definedName>
    <definedName name="_9151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9"}</definedName>
    <definedName name="_9152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8"}</definedName>
    <definedName name="_9152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8"}</definedName>
    <definedName name="_9153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7"}</definedName>
    <definedName name="_9153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7"}</definedName>
    <definedName name="_9154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"}</definedName>
    <definedName name="_9154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6"}</definedName>
    <definedName name="_9155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"}</definedName>
    <definedName name="_9155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5"}</definedName>
    <definedName name="_9156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"}</definedName>
    <definedName name="_9156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4"}</definedName>
    <definedName name="_9157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"}</definedName>
    <definedName name="_9157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3"}</definedName>
    <definedName name="_9158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"}</definedName>
    <definedName name="_9158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2"}</definedName>
    <definedName name="_9159__FDSAUDITLINK__" localSheetId="2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"}</definedName>
    <definedName name="_9159__FDSAUDITLINK__" hidden="1">{"fdsup://directions/FAT Viewer?action=UPDATE&amp;creator=factset&amp;DYN_ARGS=TRUE&amp;DOC_NAME=FAT:FQL_AUDITING_CLIENT_TEMPLATE.FAT&amp;display_string=Audit&amp;VAR:KEY=DAVAVWLCLE&amp;VAR:QUERY=RkZfRU5UUlBSX1ZBTF9EQUlMWSg0MDk5OCwtNUFZLEFNLCwsJ0RJTCcp&amp;WINDOW=FIRST_POPUP&amp;HEIGHT=45","0&amp;WIDTH=450&amp;START_MAXIMIZED=FALSE&amp;VAR:CALENDAR=FIVEDAY&amp;VAR:SYMBOL=450270&amp;VAR:INDEX=1"}</definedName>
    <definedName name="_91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530"}</definedName>
    <definedName name="_91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530"}</definedName>
    <definedName name="_916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60"}</definedName>
    <definedName name="_916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60"}</definedName>
    <definedName name="_916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59"}</definedName>
    <definedName name="_916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59"}</definedName>
    <definedName name="_916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58"}</definedName>
    <definedName name="_916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58"}</definedName>
    <definedName name="_916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57"}</definedName>
    <definedName name="_916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57"}</definedName>
    <definedName name="_916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56"}</definedName>
    <definedName name="_916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56"}</definedName>
    <definedName name="_916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55"}</definedName>
    <definedName name="_916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55"}</definedName>
    <definedName name="_916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54"}</definedName>
    <definedName name="_916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54"}</definedName>
    <definedName name="_916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53"}</definedName>
    <definedName name="_916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53"}</definedName>
    <definedName name="_916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52"}</definedName>
    <definedName name="_916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52"}</definedName>
    <definedName name="_916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51"}</definedName>
    <definedName name="_916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51"}</definedName>
    <definedName name="_91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529"}</definedName>
    <definedName name="_91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529"}</definedName>
    <definedName name="_917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50"}</definedName>
    <definedName name="_917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50"}</definedName>
    <definedName name="_917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49"}</definedName>
    <definedName name="_917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49"}</definedName>
    <definedName name="_917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48"}</definedName>
    <definedName name="_917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48"}</definedName>
    <definedName name="_917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47"}</definedName>
    <definedName name="_917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47"}</definedName>
    <definedName name="_917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46"}</definedName>
    <definedName name="_917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46"}</definedName>
    <definedName name="_917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45"}</definedName>
    <definedName name="_917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45"}</definedName>
    <definedName name="_917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44"}</definedName>
    <definedName name="_917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44"}</definedName>
    <definedName name="_917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43"}</definedName>
    <definedName name="_917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43"}</definedName>
    <definedName name="_917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42"}</definedName>
    <definedName name="_917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42"}</definedName>
    <definedName name="_917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41"}</definedName>
    <definedName name="_917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41"}</definedName>
    <definedName name="_91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528"}</definedName>
    <definedName name="_91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528"}</definedName>
    <definedName name="_918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40"}</definedName>
    <definedName name="_918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40"}</definedName>
    <definedName name="_918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39"}</definedName>
    <definedName name="_918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39"}</definedName>
    <definedName name="_918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38"}</definedName>
    <definedName name="_918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38"}</definedName>
    <definedName name="_918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37"}</definedName>
    <definedName name="_918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37"}</definedName>
    <definedName name="_918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36"}</definedName>
    <definedName name="_918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36"}</definedName>
    <definedName name="_918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35"}</definedName>
    <definedName name="_918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35"}</definedName>
    <definedName name="_918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34"}</definedName>
    <definedName name="_918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34"}</definedName>
    <definedName name="_918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33"}</definedName>
    <definedName name="_918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33"}</definedName>
    <definedName name="_918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32"}</definedName>
    <definedName name="_918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32"}</definedName>
    <definedName name="_918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31"}</definedName>
    <definedName name="_918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31"}</definedName>
    <definedName name="_91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527"}</definedName>
    <definedName name="_91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527"}</definedName>
    <definedName name="_919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30"}</definedName>
    <definedName name="_919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30"}</definedName>
    <definedName name="_919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29"}</definedName>
    <definedName name="_919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29"}</definedName>
    <definedName name="_919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28"}</definedName>
    <definedName name="_919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28"}</definedName>
    <definedName name="_919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27"}</definedName>
    <definedName name="_919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27"}</definedName>
    <definedName name="_919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26"}</definedName>
    <definedName name="_919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26"}</definedName>
    <definedName name="_919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25"}</definedName>
    <definedName name="_919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25"}</definedName>
    <definedName name="_919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24"}</definedName>
    <definedName name="_919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24"}</definedName>
    <definedName name="_919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23"}</definedName>
    <definedName name="_919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23"}</definedName>
    <definedName name="_919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22"}</definedName>
    <definedName name="_919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22"}</definedName>
    <definedName name="_919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21"}</definedName>
    <definedName name="_919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21"}</definedName>
    <definedName name="_92__FDSAUDITLINK__" localSheetId="2" hidden="1">{"fdsup://Directions/FactSet Auditing Viewer?action=AUDIT_VALUE&amp;DB=129&amp;ID1=738048&amp;VALUEID=03426&amp;SDATE=201101&amp;PERIODTYPE=SEMI_STD&amp;SCFT=3&amp;window=popup_no_bar&amp;width=385&amp;height=120&amp;START_MAXIMIZED=FALSE&amp;creator=factset&amp;display_string=Audit"}</definedName>
    <definedName name="_92__FDSAUDITLINK__" hidden="1">{"fdsup://Directions/FactSet Auditing Viewer?action=AUDIT_VALUE&amp;DB=129&amp;ID1=738048&amp;VALUEID=03426&amp;SDATE=201101&amp;PERIODTYPE=SEMI_STD&amp;SCFT=3&amp;window=popup_no_bar&amp;width=385&amp;height=120&amp;START_MAXIMIZED=FALSE&amp;creator=factset&amp;display_string=Audit"}</definedName>
    <definedName name="_92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526"}</definedName>
    <definedName name="_92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526"}</definedName>
    <definedName name="_920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20"}</definedName>
    <definedName name="_920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20"}</definedName>
    <definedName name="_920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19"}</definedName>
    <definedName name="_920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19"}</definedName>
    <definedName name="_920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18"}</definedName>
    <definedName name="_920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18"}</definedName>
    <definedName name="_920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17"}</definedName>
    <definedName name="_920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17"}</definedName>
    <definedName name="_920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16"}</definedName>
    <definedName name="_920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16"}</definedName>
    <definedName name="_920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15"}</definedName>
    <definedName name="_920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15"}</definedName>
    <definedName name="_920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14"}</definedName>
    <definedName name="_920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14"}</definedName>
    <definedName name="_920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13"}</definedName>
    <definedName name="_920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13"}</definedName>
    <definedName name="_920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12"}</definedName>
    <definedName name="_920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12"}</definedName>
    <definedName name="_920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11"}</definedName>
    <definedName name="_920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11"}</definedName>
    <definedName name="_92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525"}</definedName>
    <definedName name="_92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525"}</definedName>
    <definedName name="_9210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10"}</definedName>
    <definedName name="_9210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10"}</definedName>
    <definedName name="_9211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9"}</definedName>
    <definedName name="_9211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9"}</definedName>
    <definedName name="_9212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8"}</definedName>
    <definedName name="_9212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8"}</definedName>
    <definedName name="_9213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7"}</definedName>
    <definedName name="_9213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7"}</definedName>
    <definedName name="_9214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"}</definedName>
    <definedName name="_9214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6"}</definedName>
    <definedName name="_9215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"}</definedName>
    <definedName name="_9215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5"}</definedName>
    <definedName name="_9216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"}</definedName>
    <definedName name="_9216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4"}</definedName>
    <definedName name="_9217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"}</definedName>
    <definedName name="_9217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3"}</definedName>
    <definedName name="_9218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"}</definedName>
    <definedName name="_9218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2"}</definedName>
    <definedName name="_9219__FDSAUDITLINK__" localSheetId="2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"}</definedName>
    <definedName name="_9219__FDSAUDITLINK__" hidden="1">{"fdsup://directions/FAT Viewer?action=UPDATE&amp;creator=factset&amp;DYN_ARGS=TRUE&amp;DOC_NAME=FAT:FQL_AUDITING_CLIENT_TEMPLATE.FAT&amp;display_string=Audit&amp;VAR:KEY=VONSRIPQBO&amp;VAR:QUERY=RkZfRU5UUlBSX1ZBTF9EQUlMWSg0MDk5OCwtNUFZLEFNLCwsJ0RJTCcp&amp;WINDOW=FIRST_POPUP&amp;HEIGHT=45","0&amp;WIDTH=450&amp;START_MAXIMIZED=FALSE&amp;VAR:CALENDAR=FIVEDAY&amp;VAR:SYMBOL=569937&amp;VAR:INDEX=1"}</definedName>
    <definedName name="_92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524"}</definedName>
    <definedName name="_92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524"}</definedName>
    <definedName name="_922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60"}</definedName>
    <definedName name="_922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60"}</definedName>
    <definedName name="_922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59"}</definedName>
    <definedName name="_922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59"}</definedName>
    <definedName name="_922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58"}</definedName>
    <definedName name="_922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58"}</definedName>
    <definedName name="_922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57"}</definedName>
    <definedName name="_922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57"}</definedName>
    <definedName name="_922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56"}</definedName>
    <definedName name="_922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56"}</definedName>
    <definedName name="_922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55"}</definedName>
    <definedName name="_922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55"}</definedName>
    <definedName name="_922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54"}</definedName>
    <definedName name="_922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54"}</definedName>
    <definedName name="_922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53"}</definedName>
    <definedName name="_922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53"}</definedName>
    <definedName name="_922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52"}</definedName>
    <definedName name="_922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52"}</definedName>
    <definedName name="_922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51"}</definedName>
    <definedName name="_922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51"}</definedName>
    <definedName name="_92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523"}</definedName>
    <definedName name="_92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523"}</definedName>
    <definedName name="_923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50"}</definedName>
    <definedName name="_923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50"}</definedName>
    <definedName name="_923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49"}</definedName>
    <definedName name="_923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49"}</definedName>
    <definedName name="_923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48"}</definedName>
    <definedName name="_923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48"}</definedName>
    <definedName name="_923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47"}</definedName>
    <definedName name="_923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47"}</definedName>
    <definedName name="_923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46"}</definedName>
    <definedName name="_923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46"}</definedName>
    <definedName name="_923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45"}</definedName>
    <definedName name="_923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45"}</definedName>
    <definedName name="_923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44"}</definedName>
    <definedName name="_923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44"}</definedName>
    <definedName name="_923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43"}</definedName>
    <definedName name="_923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43"}</definedName>
    <definedName name="_923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42"}</definedName>
    <definedName name="_923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42"}</definedName>
    <definedName name="_923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41"}</definedName>
    <definedName name="_923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41"}</definedName>
    <definedName name="_92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522"}</definedName>
    <definedName name="_92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522"}</definedName>
    <definedName name="_924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40"}</definedName>
    <definedName name="_924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40"}</definedName>
    <definedName name="_924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39"}</definedName>
    <definedName name="_924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39"}</definedName>
    <definedName name="_924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38"}</definedName>
    <definedName name="_924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38"}</definedName>
    <definedName name="_924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37"}</definedName>
    <definedName name="_924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37"}</definedName>
    <definedName name="_924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36"}</definedName>
    <definedName name="_924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36"}</definedName>
    <definedName name="_924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35"}</definedName>
    <definedName name="_924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35"}</definedName>
    <definedName name="_924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34"}</definedName>
    <definedName name="_924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34"}</definedName>
    <definedName name="_924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33"}</definedName>
    <definedName name="_924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33"}</definedName>
    <definedName name="_924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32"}</definedName>
    <definedName name="_924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32"}</definedName>
    <definedName name="_924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31"}</definedName>
    <definedName name="_924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31"}</definedName>
    <definedName name="_92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521"}</definedName>
    <definedName name="_92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521"}</definedName>
    <definedName name="_925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30"}</definedName>
    <definedName name="_925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30"}</definedName>
    <definedName name="_925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29"}</definedName>
    <definedName name="_925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29"}</definedName>
    <definedName name="_925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28"}</definedName>
    <definedName name="_925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28"}</definedName>
    <definedName name="_925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27"}</definedName>
    <definedName name="_925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27"}</definedName>
    <definedName name="_925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26"}</definedName>
    <definedName name="_925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26"}</definedName>
    <definedName name="_925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25"}</definedName>
    <definedName name="_925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25"}</definedName>
    <definedName name="_925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24"}</definedName>
    <definedName name="_925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24"}</definedName>
    <definedName name="_925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23"}</definedName>
    <definedName name="_925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23"}</definedName>
    <definedName name="_925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22"}</definedName>
    <definedName name="_925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22"}</definedName>
    <definedName name="_925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21"}</definedName>
    <definedName name="_925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21"}</definedName>
    <definedName name="_92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520"}</definedName>
    <definedName name="_92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520"}</definedName>
    <definedName name="_926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20"}</definedName>
    <definedName name="_926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20"}</definedName>
    <definedName name="_926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19"}</definedName>
    <definedName name="_926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19"}</definedName>
    <definedName name="_926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18"}</definedName>
    <definedName name="_926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18"}</definedName>
    <definedName name="_926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17"}</definedName>
    <definedName name="_926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17"}</definedName>
    <definedName name="_926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16"}</definedName>
    <definedName name="_926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16"}</definedName>
    <definedName name="_926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15"}</definedName>
    <definedName name="_926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15"}</definedName>
    <definedName name="_926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14"}</definedName>
    <definedName name="_926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14"}</definedName>
    <definedName name="_926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13"}</definedName>
    <definedName name="_926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13"}</definedName>
    <definedName name="_926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12"}</definedName>
    <definedName name="_926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12"}</definedName>
    <definedName name="_926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11"}</definedName>
    <definedName name="_926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11"}</definedName>
    <definedName name="_92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519"}</definedName>
    <definedName name="_92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519"}</definedName>
    <definedName name="_9270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10"}</definedName>
    <definedName name="_9270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10"}</definedName>
    <definedName name="_9271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9"}</definedName>
    <definedName name="_9271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9"}</definedName>
    <definedName name="_9272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8"}</definedName>
    <definedName name="_9272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8"}</definedName>
    <definedName name="_9273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7"}</definedName>
    <definedName name="_9273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7"}</definedName>
    <definedName name="_9274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"}</definedName>
    <definedName name="_9274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6"}</definedName>
    <definedName name="_9275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"}</definedName>
    <definedName name="_9275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5"}</definedName>
    <definedName name="_9276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"}</definedName>
    <definedName name="_9276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4"}</definedName>
    <definedName name="_9277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"}</definedName>
    <definedName name="_9277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3"}</definedName>
    <definedName name="_9278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"}</definedName>
    <definedName name="_9278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2"}</definedName>
    <definedName name="_9279__FDSAUDITLINK__" localSheetId="2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"}</definedName>
    <definedName name="_9279__FDSAUDITLINK__" hidden="1">{"fdsup://directions/FAT Viewer?action=UPDATE&amp;creator=factset&amp;DYN_ARGS=TRUE&amp;DOC_NAME=FAT:FQL_AUDITING_CLIENT_TEMPLATE.FAT&amp;display_string=Audit&amp;VAR:KEY=HQDUZKFCHI&amp;VAR:QUERY=RkZfRU5UUlBSX1ZBTF9EQUlMWSg0MDk5OCwtNUFZLEFNLCwsJ0RJTCcp&amp;WINDOW=FIRST_POPUP&amp;HEIGHT=45","0&amp;WIDTH=450&amp;START_MAXIMIZED=FALSE&amp;VAR:CALENDAR=FIVEDAY&amp;VAR:SYMBOL=60315810&amp;VAR:INDEX=1"}</definedName>
    <definedName name="_92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518"}</definedName>
    <definedName name="_92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518"}</definedName>
    <definedName name="_928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60"}</definedName>
    <definedName name="_928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60"}</definedName>
    <definedName name="_928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59"}</definedName>
    <definedName name="_928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59"}</definedName>
    <definedName name="_928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58"}</definedName>
    <definedName name="_928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58"}</definedName>
    <definedName name="_928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57"}</definedName>
    <definedName name="_928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57"}</definedName>
    <definedName name="_928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56"}</definedName>
    <definedName name="_928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56"}</definedName>
    <definedName name="_928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55"}</definedName>
    <definedName name="_928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55"}</definedName>
    <definedName name="_928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54"}</definedName>
    <definedName name="_928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54"}</definedName>
    <definedName name="_928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53"}</definedName>
    <definedName name="_928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53"}</definedName>
    <definedName name="_928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52"}</definedName>
    <definedName name="_928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52"}</definedName>
    <definedName name="_928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51"}</definedName>
    <definedName name="_928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51"}</definedName>
    <definedName name="_92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517"}</definedName>
    <definedName name="_92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517"}</definedName>
    <definedName name="_929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50"}</definedName>
    <definedName name="_929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50"}</definedName>
    <definedName name="_929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49"}</definedName>
    <definedName name="_929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49"}</definedName>
    <definedName name="_929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48"}</definedName>
    <definedName name="_929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48"}</definedName>
    <definedName name="_929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47"}</definedName>
    <definedName name="_929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47"}</definedName>
    <definedName name="_929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46"}</definedName>
    <definedName name="_929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46"}</definedName>
    <definedName name="_929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45"}</definedName>
    <definedName name="_929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45"}</definedName>
    <definedName name="_929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44"}</definedName>
    <definedName name="_929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44"}</definedName>
    <definedName name="_929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43"}</definedName>
    <definedName name="_929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43"}</definedName>
    <definedName name="_929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42"}</definedName>
    <definedName name="_929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42"}</definedName>
    <definedName name="_929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41"}</definedName>
    <definedName name="_929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41"}</definedName>
    <definedName name="_93__FDSAUDITLINK__" localSheetId="2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93__FDSAUDITLINK__" hidden="1">{"fdsup://Directions/FactSet Auditing Viewer?action=AUDIT_VALUE&amp;DB=129&amp;ID1=738048&amp;VALUEID=02256&amp;SDATE=201101&amp;PERIODTYPE=SEMI_STD&amp;SCFT=3&amp;window=popup_no_bar&amp;width=385&amp;height=120&amp;START_MAXIMIZED=FALSE&amp;creator=factset&amp;display_string=Audit"}</definedName>
    <definedName name="_93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516"}</definedName>
    <definedName name="_93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516"}</definedName>
    <definedName name="_930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40"}</definedName>
    <definedName name="_930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40"}</definedName>
    <definedName name="_930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39"}</definedName>
    <definedName name="_930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39"}</definedName>
    <definedName name="_930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38"}</definedName>
    <definedName name="_930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38"}</definedName>
    <definedName name="_930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37"}</definedName>
    <definedName name="_930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37"}</definedName>
    <definedName name="_930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36"}</definedName>
    <definedName name="_930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36"}</definedName>
    <definedName name="_930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35"}</definedName>
    <definedName name="_930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35"}</definedName>
    <definedName name="_930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34"}</definedName>
    <definedName name="_930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34"}</definedName>
    <definedName name="_930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33"}</definedName>
    <definedName name="_930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33"}</definedName>
    <definedName name="_930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32"}</definedName>
    <definedName name="_930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32"}</definedName>
    <definedName name="_930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31"}</definedName>
    <definedName name="_930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31"}</definedName>
    <definedName name="_93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515"}</definedName>
    <definedName name="_93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515"}</definedName>
    <definedName name="_931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30"}</definedName>
    <definedName name="_931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30"}</definedName>
    <definedName name="_931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29"}</definedName>
    <definedName name="_931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29"}</definedName>
    <definedName name="_931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28"}</definedName>
    <definedName name="_931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28"}</definedName>
    <definedName name="_931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27"}</definedName>
    <definedName name="_931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27"}</definedName>
    <definedName name="_931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26"}</definedName>
    <definedName name="_931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26"}</definedName>
    <definedName name="_931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25"}</definedName>
    <definedName name="_931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25"}</definedName>
    <definedName name="_931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24"}</definedName>
    <definedName name="_931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24"}</definedName>
    <definedName name="_931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23"}</definedName>
    <definedName name="_931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23"}</definedName>
    <definedName name="_931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22"}</definedName>
    <definedName name="_931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22"}</definedName>
    <definedName name="_931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21"}</definedName>
    <definedName name="_931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21"}</definedName>
    <definedName name="_93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514"}</definedName>
    <definedName name="_93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514"}</definedName>
    <definedName name="_932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20"}</definedName>
    <definedName name="_932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20"}</definedName>
    <definedName name="_932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19"}</definedName>
    <definedName name="_932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19"}</definedName>
    <definedName name="_932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18"}</definedName>
    <definedName name="_932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18"}</definedName>
    <definedName name="_932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17"}</definedName>
    <definedName name="_932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17"}</definedName>
    <definedName name="_932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16"}</definedName>
    <definedName name="_932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16"}</definedName>
    <definedName name="_932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15"}</definedName>
    <definedName name="_932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15"}</definedName>
    <definedName name="_932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14"}</definedName>
    <definedName name="_932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14"}</definedName>
    <definedName name="_932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13"}</definedName>
    <definedName name="_932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13"}</definedName>
    <definedName name="_932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12"}</definedName>
    <definedName name="_932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12"}</definedName>
    <definedName name="_932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11"}</definedName>
    <definedName name="_932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11"}</definedName>
    <definedName name="_93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513"}</definedName>
    <definedName name="_93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513"}</definedName>
    <definedName name="_933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10"}</definedName>
    <definedName name="_933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10"}</definedName>
    <definedName name="_9331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9"}</definedName>
    <definedName name="_9331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9"}</definedName>
    <definedName name="_9332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8"}</definedName>
    <definedName name="_9332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8"}</definedName>
    <definedName name="_9333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7"}</definedName>
    <definedName name="_9333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7"}</definedName>
    <definedName name="_9334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"}</definedName>
    <definedName name="_9334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6"}</definedName>
    <definedName name="_9335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"}</definedName>
    <definedName name="_9335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5"}</definedName>
    <definedName name="_9336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"}</definedName>
    <definedName name="_9336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4"}</definedName>
    <definedName name="_9337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"}</definedName>
    <definedName name="_9337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3"}</definedName>
    <definedName name="_9338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"}</definedName>
    <definedName name="_9338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2"}</definedName>
    <definedName name="_9339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"}</definedName>
    <definedName name="_9339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1"}</definedName>
    <definedName name="_93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512"}</definedName>
    <definedName name="_93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512"}</definedName>
    <definedName name="_9340__FDSAUDITLINK__" localSheetId="2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0"}</definedName>
    <definedName name="_9340__FDSAUDITLINK__" hidden="1">{"fdsup://directions/FAT Viewer?action=UPDATE&amp;creator=factset&amp;DYN_ARGS=TRUE&amp;DOC_NAME=FAT:FQL_AUDITING_CLIENT_TEMPLATE.FAT&amp;display_string=Audit&amp;VAR:KEY=VMLSVYHGNG&amp;VAR:QUERY=RkZfRU5UUlBSX1ZBTF9EQUlMWSg0MDk5OCwtNUFZLEFNLCwsJ0RJTCcp&amp;WINDOW=FIRST_POPUP&amp;HEIGHT=45","0&amp;WIDTH=450&amp;START_MAXIMIZED=FALSE&amp;VAR:CALENDAR=FIVEDAY&amp;VAR:SYMBOL=721242&amp;VAR:INDEX=0"}</definedName>
    <definedName name="_934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59"}</definedName>
    <definedName name="_934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59"}</definedName>
    <definedName name="_934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58"}</definedName>
    <definedName name="_934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58"}</definedName>
    <definedName name="_934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57"}</definedName>
    <definedName name="_934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57"}</definedName>
    <definedName name="_934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56"}</definedName>
    <definedName name="_934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56"}</definedName>
    <definedName name="_934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55"}</definedName>
    <definedName name="_934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55"}</definedName>
    <definedName name="_934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54"}</definedName>
    <definedName name="_934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54"}</definedName>
    <definedName name="_934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53"}</definedName>
    <definedName name="_934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53"}</definedName>
    <definedName name="_934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52"}</definedName>
    <definedName name="_934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52"}</definedName>
    <definedName name="_934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51"}</definedName>
    <definedName name="_934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51"}</definedName>
    <definedName name="_93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511"}</definedName>
    <definedName name="_93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511"}</definedName>
    <definedName name="_935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50"}</definedName>
    <definedName name="_935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50"}</definedName>
    <definedName name="_935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49"}</definedName>
    <definedName name="_935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49"}</definedName>
    <definedName name="_935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48"}</definedName>
    <definedName name="_935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48"}</definedName>
    <definedName name="_935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47"}</definedName>
    <definedName name="_935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47"}</definedName>
    <definedName name="_935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46"}</definedName>
    <definedName name="_935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46"}</definedName>
    <definedName name="_935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45"}</definedName>
    <definedName name="_935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45"}</definedName>
    <definedName name="_935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44"}</definedName>
    <definedName name="_935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44"}</definedName>
    <definedName name="_935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43"}</definedName>
    <definedName name="_935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43"}</definedName>
    <definedName name="_935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42"}</definedName>
    <definedName name="_935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42"}</definedName>
    <definedName name="_935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41"}</definedName>
    <definedName name="_935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41"}</definedName>
    <definedName name="_93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510"}</definedName>
    <definedName name="_93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510"}</definedName>
    <definedName name="_936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40"}</definedName>
    <definedName name="_936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40"}</definedName>
    <definedName name="_936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39"}</definedName>
    <definedName name="_936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39"}</definedName>
    <definedName name="_936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38"}</definedName>
    <definedName name="_936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38"}</definedName>
    <definedName name="_936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37"}</definedName>
    <definedName name="_936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37"}</definedName>
    <definedName name="_936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36"}</definedName>
    <definedName name="_936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36"}</definedName>
    <definedName name="_936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35"}</definedName>
    <definedName name="_936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35"}</definedName>
    <definedName name="_936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34"}</definedName>
    <definedName name="_936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34"}</definedName>
    <definedName name="_936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33"}</definedName>
    <definedName name="_936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33"}</definedName>
    <definedName name="_936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32"}</definedName>
    <definedName name="_936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32"}</definedName>
    <definedName name="_936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31"}</definedName>
    <definedName name="_936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31"}</definedName>
    <definedName name="_93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509"}</definedName>
    <definedName name="_93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509"}</definedName>
    <definedName name="_937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30"}</definedName>
    <definedName name="_937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30"}</definedName>
    <definedName name="_937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29"}</definedName>
    <definedName name="_937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29"}</definedName>
    <definedName name="_937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28"}</definedName>
    <definedName name="_937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28"}</definedName>
    <definedName name="_937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27"}</definedName>
    <definedName name="_937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27"}</definedName>
    <definedName name="_937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26"}</definedName>
    <definedName name="_937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26"}</definedName>
    <definedName name="_937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25"}</definedName>
    <definedName name="_937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25"}</definedName>
    <definedName name="_937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24"}</definedName>
    <definedName name="_937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24"}</definedName>
    <definedName name="_937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23"}</definedName>
    <definedName name="_937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23"}</definedName>
    <definedName name="_937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22"}</definedName>
    <definedName name="_937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22"}</definedName>
    <definedName name="_937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21"}</definedName>
    <definedName name="_937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21"}</definedName>
    <definedName name="_93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508"}</definedName>
    <definedName name="_93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508"}</definedName>
    <definedName name="_938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20"}</definedName>
    <definedName name="_938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20"}</definedName>
    <definedName name="_938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19"}</definedName>
    <definedName name="_938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19"}</definedName>
    <definedName name="_938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18"}</definedName>
    <definedName name="_938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18"}</definedName>
    <definedName name="_938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17"}</definedName>
    <definedName name="_938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17"}</definedName>
    <definedName name="_938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16"}</definedName>
    <definedName name="_938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16"}</definedName>
    <definedName name="_938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15"}</definedName>
    <definedName name="_938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15"}</definedName>
    <definedName name="_938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14"}</definedName>
    <definedName name="_938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14"}</definedName>
    <definedName name="_938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13"}</definedName>
    <definedName name="_938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13"}</definedName>
    <definedName name="_938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12"}</definedName>
    <definedName name="_938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12"}</definedName>
    <definedName name="_938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11"}</definedName>
    <definedName name="_938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11"}</definedName>
    <definedName name="_93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507"}</definedName>
    <definedName name="_93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507"}</definedName>
    <definedName name="_939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10"}</definedName>
    <definedName name="_939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10"}</definedName>
    <definedName name="_9391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9"}</definedName>
    <definedName name="_9391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9"}</definedName>
    <definedName name="_9392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8"}</definedName>
    <definedName name="_9392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8"}</definedName>
    <definedName name="_9393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7"}</definedName>
    <definedName name="_9393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7"}</definedName>
    <definedName name="_9394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6"}</definedName>
    <definedName name="_9394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6"}</definedName>
    <definedName name="_9395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"}</definedName>
    <definedName name="_9395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5"}</definedName>
    <definedName name="_9396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"}</definedName>
    <definedName name="_9396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4"}</definedName>
    <definedName name="_9397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"}</definedName>
    <definedName name="_9397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3"}</definedName>
    <definedName name="_9398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"}</definedName>
    <definedName name="_9398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2"}</definedName>
    <definedName name="_9399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"}</definedName>
    <definedName name="_9399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1"}</definedName>
    <definedName name="_94__FDSAUDITLINK__" localSheetId="2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94__FDSAUDITLINK__" hidden="1">{"fdsup://Directions/FactSet Auditing Viewer?action=AUDIT_VALUE&amp;DB=129&amp;ID1=738048&amp;VALUEID=01001&amp;SDATE=2009&amp;PERIODTYPE=ANN_STD&amp;SCFT=3&amp;window=popup_no_bar&amp;width=385&amp;height=120&amp;START_MAXIMIZED=FALSE&amp;creator=factset&amp;display_string=Audit"}</definedName>
    <definedName name="_94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506"}</definedName>
    <definedName name="_94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506"}</definedName>
    <definedName name="_9400__FDSAUDITLINK__" localSheetId="2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0"}</definedName>
    <definedName name="_9400__FDSAUDITLINK__" hidden="1">{"fdsup://directions/FAT Viewer?action=UPDATE&amp;creator=factset&amp;DYN_ARGS=TRUE&amp;DOC_NAME=FAT:FQL_AUDITING_CLIENT_TEMPLATE.FAT&amp;display_string=Audit&amp;VAR:KEY=EZCNGNQBMN&amp;VAR:QUERY=RkZfRU5UUlBSX1ZBTF9EQUlMWSg0MDk5OCwtNUFZLEFNLCwsJ0RJTCcp&amp;WINDOW=FIRST_POPUP&amp;HEIGHT=45","0&amp;WIDTH=450&amp;START_MAXIMIZED=FALSE&amp;VAR:CALENDAR=FIVEDAY&amp;VAR:SYMBOL=512067&amp;VAR:INDEX=0"}</definedName>
    <definedName name="_940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59"}</definedName>
    <definedName name="_940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59"}</definedName>
    <definedName name="_940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58"}</definedName>
    <definedName name="_940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58"}</definedName>
    <definedName name="_940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57"}</definedName>
    <definedName name="_940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57"}</definedName>
    <definedName name="_940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56"}</definedName>
    <definedName name="_940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56"}</definedName>
    <definedName name="_940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55"}</definedName>
    <definedName name="_940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55"}</definedName>
    <definedName name="_940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54"}</definedName>
    <definedName name="_940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54"}</definedName>
    <definedName name="_940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53"}</definedName>
    <definedName name="_940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53"}</definedName>
    <definedName name="_940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52"}</definedName>
    <definedName name="_940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52"}</definedName>
    <definedName name="_940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51"}</definedName>
    <definedName name="_940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51"}</definedName>
    <definedName name="_94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505"}</definedName>
    <definedName name="_94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505"}</definedName>
    <definedName name="_941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50"}</definedName>
    <definedName name="_941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50"}</definedName>
    <definedName name="_941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49"}</definedName>
    <definedName name="_941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49"}</definedName>
    <definedName name="_941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48"}</definedName>
    <definedName name="_941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48"}</definedName>
    <definedName name="_941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47"}</definedName>
    <definedName name="_941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47"}</definedName>
    <definedName name="_941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46"}</definedName>
    <definedName name="_941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46"}</definedName>
    <definedName name="_941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45"}</definedName>
    <definedName name="_941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45"}</definedName>
    <definedName name="_941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44"}</definedName>
    <definedName name="_941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44"}</definedName>
    <definedName name="_941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43"}</definedName>
    <definedName name="_941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43"}</definedName>
    <definedName name="_941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42"}</definedName>
    <definedName name="_941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42"}</definedName>
    <definedName name="_941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41"}</definedName>
    <definedName name="_941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41"}</definedName>
    <definedName name="_94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504"}</definedName>
    <definedName name="_94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504"}</definedName>
    <definedName name="_942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40"}</definedName>
    <definedName name="_942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40"}</definedName>
    <definedName name="_942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39"}</definedName>
    <definedName name="_942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39"}</definedName>
    <definedName name="_942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38"}</definedName>
    <definedName name="_942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38"}</definedName>
    <definedName name="_942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37"}</definedName>
    <definedName name="_942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37"}</definedName>
    <definedName name="_942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36"}</definedName>
    <definedName name="_942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36"}</definedName>
    <definedName name="_942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35"}</definedName>
    <definedName name="_942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35"}</definedName>
    <definedName name="_942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34"}</definedName>
    <definedName name="_942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34"}</definedName>
    <definedName name="_942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33"}</definedName>
    <definedName name="_942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33"}</definedName>
    <definedName name="_942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32"}</definedName>
    <definedName name="_942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32"}</definedName>
    <definedName name="_942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31"}</definedName>
    <definedName name="_942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31"}</definedName>
    <definedName name="_94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503"}</definedName>
    <definedName name="_94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503"}</definedName>
    <definedName name="_943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30"}</definedName>
    <definedName name="_943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30"}</definedName>
    <definedName name="_943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29"}</definedName>
    <definedName name="_943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29"}</definedName>
    <definedName name="_943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28"}</definedName>
    <definedName name="_943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28"}</definedName>
    <definedName name="_943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27"}</definedName>
    <definedName name="_943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27"}</definedName>
    <definedName name="_943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26"}</definedName>
    <definedName name="_943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26"}</definedName>
    <definedName name="_943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25"}</definedName>
    <definedName name="_943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25"}</definedName>
    <definedName name="_943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24"}</definedName>
    <definedName name="_943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24"}</definedName>
    <definedName name="_943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23"}</definedName>
    <definedName name="_943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23"}</definedName>
    <definedName name="_943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22"}</definedName>
    <definedName name="_943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22"}</definedName>
    <definedName name="_943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21"}</definedName>
    <definedName name="_943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21"}</definedName>
    <definedName name="_94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502"}</definedName>
    <definedName name="_94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502"}</definedName>
    <definedName name="_944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20"}</definedName>
    <definedName name="_944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20"}</definedName>
    <definedName name="_944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19"}</definedName>
    <definedName name="_944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19"}</definedName>
    <definedName name="_944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18"}</definedName>
    <definedName name="_944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18"}</definedName>
    <definedName name="_944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17"}</definedName>
    <definedName name="_944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17"}</definedName>
    <definedName name="_944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16"}</definedName>
    <definedName name="_944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16"}</definedName>
    <definedName name="_944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15"}</definedName>
    <definedName name="_944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15"}</definedName>
    <definedName name="_944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14"}</definedName>
    <definedName name="_944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14"}</definedName>
    <definedName name="_944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13"}</definedName>
    <definedName name="_944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13"}</definedName>
    <definedName name="_944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12"}</definedName>
    <definedName name="_944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12"}</definedName>
    <definedName name="_944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11"}</definedName>
    <definedName name="_944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11"}</definedName>
    <definedName name="_94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501"}</definedName>
    <definedName name="_94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501"}</definedName>
    <definedName name="_9450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10"}</definedName>
    <definedName name="_9450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10"}</definedName>
    <definedName name="_9451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9"}</definedName>
    <definedName name="_9451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9"}</definedName>
    <definedName name="_9452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8"}</definedName>
    <definedName name="_9452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8"}</definedName>
    <definedName name="_9453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7"}</definedName>
    <definedName name="_9453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7"}</definedName>
    <definedName name="_9454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6"}</definedName>
    <definedName name="_9454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6"}</definedName>
    <definedName name="_9455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"}</definedName>
    <definedName name="_9455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5"}</definedName>
    <definedName name="_9456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"}</definedName>
    <definedName name="_9456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4"}</definedName>
    <definedName name="_9457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"}</definedName>
    <definedName name="_9457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3"}</definedName>
    <definedName name="_9458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"}</definedName>
    <definedName name="_9458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2"}</definedName>
    <definedName name="_9459__FDSAUDITLINK__" localSheetId="2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"}</definedName>
    <definedName name="_9459__FDSAUDITLINK__" hidden="1">{"fdsup://directions/FAT Viewer?action=UPDATE&amp;creator=factset&amp;DYN_ARGS=TRUE&amp;DOC_NAME=FAT:FQL_AUDITING_CLIENT_TEMPLATE.FAT&amp;display_string=Audit&amp;VAR:KEY=NWDAHKJOVG&amp;VAR:QUERY=RkZfRU5UUlBSX1ZBTF9EQUlMWSg0MDk5OCwtNUFZLEFNLCwsJ0RJTCcp&amp;WINDOW=FIRST_POPUP&amp;HEIGHT=45","0&amp;WIDTH=450&amp;START_MAXIMIZED=FALSE&amp;VAR:CALENDAR=FIVEDAY&amp;VAR:SYMBOL=711075&amp;VAR:INDEX=1"}</definedName>
    <definedName name="_94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500"}</definedName>
    <definedName name="_94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500"}</definedName>
    <definedName name="_946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59"}</definedName>
    <definedName name="_946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59"}</definedName>
    <definedName name="_946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58"}</definedName>
    <definedName name="_946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58"}</definedName>
    <definedName name="_946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57"}</definedName>
    <definedName name="_946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57"}</definedName>
    <definedName name="_946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56"}</definedName>
    <definedName name="_946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56"}</definedName>
    <definedName name="_946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55"}</definedName>
    <definedName name="_946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55"}</definedName>
    <definedName name="_946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54"}</definedName>
    <definedName name="_946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54"}</definedName>
    <definedName name="_946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53"}</definedName>
    <definedName name="_946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53"}</definedName>
    <definedName name="_946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52"}</definedName>
    <definedName name="_946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52"}</definedName>
    <definedName name="_946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51"}</definedName>
    <definedName name="_946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51"}</definedName>
    <definedName name="_946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50"}</definedName>
    <definedName name="_946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50"}</definedName>
    <definedName name="_94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499"}</definedName>
    <definedName name="_94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499"}</definedName>
    <definedName name="_947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49"}</definedName>
    <definedName name="_947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49"}</definedName>
    <definedName name="_947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48"}</definedName>
    <definedName name="_947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48"}</definedName>
    <definedName name="_947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47"}</definedName>
    <definedName name="_947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47"}</definedName>
    <definedName name="_947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46"}</definedName>
    <definedName name="_947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46"}</definedName>
    <definedName name="_947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45"}</definedName>
    <definedName name="_947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45"}</definedName>
    <definedName name="_947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44"}</definedName>
    <definedName name="_947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44"}</definedName>
    <definedName name="_947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43"}</definedName>
    <definedName name="_947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43"}</definedName>
    <definedName name="_947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42"}</definedName>
    <definedName name="_947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42"}</definedName>
    <definedName name="_947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41"}</definedName>
    <definedName name="_947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41"}</definedName>
    <definedName name="_947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40"}</definedName>
    <definedName name="_947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40"}</definedName>
    <definedName name="_94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498"}</definedName>
    <definedName name="_94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498"}</definedName>
    <definedName name="_948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39"}</definedName>
    <definedName name="_948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39"}</definedName>
    <definedName name="_948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38"}</definedName>
    <definedName name="_948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38"}</definedName>
    <definedName name="_948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37"}</definedName>
    <definedName name="_948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37"}</definedName>
    <definedName name="_948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36"}</definedName>
    <definedName name="_948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36"}</definedName>
    <definedName name="_948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35"}</definedName>
    <definedName name="_948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35"}</definedName>
    <definedName name="_948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34"}</definedName>
    <definedName name="_948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34"}</definedName>
    <definedName name="_948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33"}</definedName>
    <definedName name="_948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33"}</definedName>
    <definedName name="_948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32"}</definedName>
    <definedName name="_948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32"}</definedName>
    <definedName name="_948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31"}</definedName>
    <definedName name="_948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31"}</definedName>
    <definedName name="_948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30"}</definedName>
    <definedName name="_948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30"}</definedName>
    <definedName name="_94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497"}</definedName>
    <definedName name="_94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497"}</definedName>
    <definedName name="_949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29"}</definedName>
    <definedName name="_949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29"}</definedName>
    <definedName name="_949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28"}</definedName>
    <definedName name="_949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28"}</definedName>
    <definedName name="_949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27"}</definedName>
    <definedName name="_949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27"}</definedName>
    <definedName name="_949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26"}</definedName>
    <definedName name="_949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26"}</definedName>
    <definedName name="_949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25"}</definedName>
    <definedName name="_949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25"}</definedName>
    <definedName name="_949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24"}</definedName>
    <definedName name="_949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24"}</definedName>
    <definedName name="_949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23"}</definedName>
    <definedName name="_949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23"}</definedName>
    <definedName name="_949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22"}</definedName>
    <definedName name="_949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22"}</definedName>
    <definedName name="_949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21"}</definedName>
    <definedName name="_949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21"}</definedName>
    <definedName name="_949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20"}</definedName>
    <definedName name="_949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20"}</definedName>
    <definedName name="_95__FDSAUDITLINK__" localSheetId="2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95__FDSAUDITLINK__" hidden="1">{"fdsup://Directions/FactSet Auditing Viewer?action=AUDIT_VALUE&amp;DB=129&amp;ID1=738048&amp;VALUEID=03261&amp;SDATE=201101&amp;PERIODTYPE=SEMI_STD&amp;SCFT=3&amp;window=popup_no_bar&amp;width=385&amp;height=120&amp;START_MAXIMIZED=FALSE&amp;creator=factset&amp;display_string=Audit"}</definedName>
    <definedName name="_95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496"}</definedName>
    <definedName name="_95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496"}</definedName>
    <definedName name="_950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19"}</definedName>
    <definedName name="_950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19"}</definedName>
    <definedName name="_950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18"}</definedName>
    <definedName name="_950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18"}</definedName>
    <definedName name="_950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17"}</definedName>
    <definedName name="_950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17"}</definedName>
    <definedName name="_950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16"}</definedName>
    <definedName name="_950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16"}</definedName>
    <definedName name="_950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15"}</definedName>
    <definedName name="_950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15"}</definedName>
    <definedName name="_950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14"}</definedName>
    <definedName name="_950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14"}</definedName>
    <definedName name="_950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13"}</definedName>
    <definedName name="_950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13"}</definedName>
    <definedName name="_950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12"}</definedName>
    <definedName name="_950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12"}</definedName>
    <definedName name="_950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11"}</definedName>
    <definedName name="_950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11"}</definedName>
    <definedName name="_9509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10"}</definedName>
    <definedName name="_9509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10"}</definedName>
    <definedName name="_95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495"}</definedName>
    <definedName name="_95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495"}</definedName>
    <definedName name="_9510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9"}</definedName>
    <definedName name="_9510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9"}</definedName>
    <definedName name="_9511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8"}</definedName>
    <definedName name="_9511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8"}</definedName>
    <definedName name="_9512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7"}</definedName>
    <definedName name="_9512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7"}</definedName>
    <definedName name="_9513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6"}</definedName>
    <definedName name="_9513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6"}</definedName>
    <definedName name="_9514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"}</definedName>
    <definedName name="_9514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5"}</definedName>
    <definedName name="_9515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"}</definedName>
    <definedName name="_9515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4"}</definedName>
    <definedName name="_9516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"}</definedName>
    <definedName name="_9516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3"}</definedName>
    <definedName name="_9517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"}</definedName>
    <definedName name="_9517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2"}</definedName>
    <definedName name="_9518__FDSAUDITLINK__" localSheetId="2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"}</definedName>
    <definedName name="_9518__FDSAUDITLINK__" hidden="1">{"fdsup://directions/FAT Viewer?action=UPDATE&amp;creator=factset&amp;DYN_ARGS=TRUE&amp;DOC_NAME=FAT:FQL_AUDITING_CLIENT_TEMPLATE.FAT&amp;display_string=Audit&amp;VAR:KEY=LIHQZUJEFW&amp;VAR:QUERY=RkZfRU5UUlBSX1ZBTF9EQUlMWSg0MDk5OCwtNUFZLEFNLCwsJ0RJTCcp&amp;WINDOW=FIRST_POPUP&amp;HEIGHT=45","0&amp;WIDTH=450&amp;START_MAXIMIZED=FALSE&amp;VAR:CALENDAR=FIVEDAY&amp;VAR:SYMBOL=471349&amp;VAR:INDEX=1"}</definedName>
    <definedName name="_951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59"}</definedName>
    <definedName name="_951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59"}</definedName>
    <definedName name="_95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494"}</definedName>
    <definedName name="_95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494"}</definedName>
    <definedName name="_952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58"}</definedName>
    <definedName name="_952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58"}</definedName>
    <definedName name="_952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57"}</definedName>
    <definedName name="_952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57"}</definedName>
    <definedName name="_952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56"}</definedName>
    <definedName name="_952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56"}</definedName>
    <definedName name="_952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55"}</definedName>
    <definedName name="_952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55"}</definedName>
    <definedName name="_952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54"}</definedName>
    <definedName name="_952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54"}</definedName>
    <definedName name="_952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53"}</definedName>
    <definedName name="_952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53"}</definedName>
    <definedName name="_952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52"}</definedName>
    <definedName name="_952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52"}</definedName>
    <definedName name="_952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51"}</definedName>
    <definedName name="_952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51"}</definedName>
    <definedName name="_952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50"}</definedName>
    <definedName name="_952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50"}</definedName>
    <definedName name="_952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49"}</definedName>
    <definedName name="_952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49"}</definedName>
    <definedName name="_95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493"}</definedName>
    <definedName name="_95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493"}</definedName>
    <definedName name="_953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48"}</definedName>
    <definedName name="_953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48"}</definedName>
    <definedName name="_953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47"}</definedName>
    <definedName name="_953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47"}</definedName>
    <definedName name="_953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46"}</definedName>
    <definedName name="_953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46"}</definedName>
    <definedName name="_953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45"}</definedName>
    <definedName name="_953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45"}</definedName>
    <definedName name="_953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44"}</definedName>
    <definedName name="_953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44"}</definedName>
    <definedName name="_953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43"}</definedName>
    <definedName name="_953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43"}</definedName>
    <definedName name="_953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42"}</definedName>
    <definedName name="_953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42"}</definedName>
    <definedName name="_953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41"}</definedName>
    <definedName name="_953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41"}</definedName>
    <definedName name="_953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40"}</definedName>
    <definedName name="_953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40"}</definedName>
    <definedName name="_953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39"}</definedName>
    <definedName name="_953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39"}</definedName>
    <definedName name="_95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492"}</definedName>
    <definedName name="_95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492"}</definedName>
    <definedName name="_954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38"}</definedName>
    <definedName name="_954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38"}</definedName>
    <definedName name="_954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37"}</definedName>
    <definedName name="_954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37"}</definedName>
    <definedName name="_954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36"}</definedName>
    <definedName name="_954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36"}</definedName>
    <definedName name="_954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35"}</definedName>
    <definedName name="_954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35"}</definedName>
    <definedName name="_954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34"}</definedName>
    <definedName name="_954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34"}</definedName>
    <definedName name="_954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33"}</definedName>
    <definedName name="_954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33"}</definedName>
    <definedName name="_954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32"}</definedName>
    <definedName name="_954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32"}</definedName>
    <definedName name="_954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31"}</definedName>
    <definedName name="_954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31"}</definedName>
    <definedName name="_954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30"}</definedName>
    <definedName name="_954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30"}</definedName>
    <definedName name="_954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29"}</definedName>
    <definedName name="_954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29"}</definedName>
    <definedName name="_95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491"}</definedName>
    <definedName name="_95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491"}</definedName>
    <definedName name="_955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28"}</definedName>
    <definedName name="_955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28"}</definedName>
    <definedName name="_955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27"}</definedName>
    <definedName name="_955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27"}</definedName>
    <definedName name="_955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26"}</definedName>
    <definedName name="_955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26"}</definedName>
    <definedName name="_955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25"}</definedName>
    <definedName name="_955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25"}</definedName>
    <definedName name="_955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24"}</definedName>
    <definedName name="_955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24"}</definedName>
    <definedName name="_955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23"}</definedName>
    <definedName name="_955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23"}</definedName>
    <definedName name="_955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22"}</definedName>
    <definedName name="_955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22"}</definedName>
    <definedName name="_955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21"}</definedName>
    <definedName name="_955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21"}</definedName>
    <definedName name="_955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20"}</definedName>
    <definedName name="_955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20"}</definedName>
    <definedName name="_955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19"}</definedName>
    <definedName name="_955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19"}</definedName>
    <definedName name="_95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490"}</definedName>
    <definedName name="_95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490"}</definedName>
    <definedName name="_956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18"}</definedName>
    <definedName name="_956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18"}</definedName>
    <definedName name="_956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17"}</definedName>
    <definedName name="_956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17"}</definedName>
    <definedName name="_956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16"}</definedName>
    <definedName name="_956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16"}</definedName>
    <definedName name="_956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15"}</definedName>
    <definedName name="_956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15"}</definedName>
    <definedName name="_956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14"}</definedName>
    <definedName name="_956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14"}</definedName>
    <definedName name="_956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13"}</definedName>
    <definedName name="_956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13"}</definedName>
    <definedName name="_956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12"}</definedName>
    <definedName name="_956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12"}</definedName>
    <definedName name="_956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11"}</definedName>
    <definedName name="_956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11"}</definedName>
    <definedName name="_9568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10"}</definedName>
    <definedName name="_9568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10"}</definedName>
    <definedName name="_9569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9"}</definedName>
    <definedName name="_9569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9"}</definedName>
    <definedName name="_95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489"}</definedName>
    <definedName name="_95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489"}</definedName>
    <definedName name="_9570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8"}</definedName>
    <definedName name="_9570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8"}</definedName>
    <definedName name="_9571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7"}</definedName>
    <definedName name="_9571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7"}</definedName>
    <definedName name="_9572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6"}</definedName>
    <definedName name="_9572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6"}</definedName>
    <definedName name="_9573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"}</definedName>
    <definedName name="_9573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5"}</definedName>
    <definedName name="_9574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"}</definedName>
    <definedName name="_9574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4"}</definedName>
    <definedName name="_9575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"}</definedName>
    <definedName name="_9575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3"}</definedName>
    <definedName name="_9576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"}</definedName>
    <definedName name="_9576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2"}</definedName>
    <definedName name="_9577__FDSAUDITLINK__" localSheetId="2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"}</definedName>
    <definedName name="_9577__FDSAUDITLINK__" hidden="1">{"fdsup://directions/FAT Viewer?action=UPDATE&amp;creator=factset&amp;DYN_ARGS=TRUE&amp;DOC_NAME=FAT:FQL_AUDITING_CLIENT_TEMPLATE.FAT&amp;display_string=Audit&amp;VAR:KEY=OPGHWHAPUT&amp;VAR:QUERY=RkZfRU5UUlBSX1ZBTF9EQUlMWSg0MDk5OCwtNUFZLEFNLCwsJ0RJTCcp&amp;WINDOW=FIRST_POPUP&amp;HEIGHT=45","0&amp;WIDTH=450&amp;START_MAXIMIZED=FALSE&amp;VAR:CALENDAR=FIVEDAY&amp;VAR:SYMBOL=738048&amp;VAR:INDEX=1"}</definedName>
    <definedName name="_957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59"}</definedName>
    <definedName name="_957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59"}</definedName>
    <definedName name="_957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58"}</definedName>
    <definedName name="_957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58"}</definedName>
    <definedName name="_95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488"}</definedName>
    <definedName name="_95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488"}</definedName>
    <definedName name="_958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57"}</definedName>
    <definedName name="_958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57"}</definedName>
    <definedName name="_958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56"}</definedName>
    <definedName name="_958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56"}</definedName>
    <definedName name="_958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55"}</definedName>
    <definedName name="_958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55"}</definedName>
    <definedName name="_958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54"}</definedName>
    <definedName name="_958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54"}</definedName>
    <definedName name="_958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53"}</definedName>
    <definedName name="_958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53"}</definedName>
    <definedName name="_958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52"}</definedName>
    <definedName name="_958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52"}</definedName>
    <definedName name="_958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51"}</definedName>
    <definedName name="_958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51"}</definedName>
    <definedName name="_958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50"}</definedName>
    <definedName name="_958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50"}</definedName>
    <definedName name="_958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49"}</definedName>
    <definedName name="_958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49"}</definedName>
    <definedName name="_958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48"}</definedName>
    <definedName name="_958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48"}</definedName>
    <definedName name="_95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487"}</definedName>
    <definedName name="_95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487"}</definedName>
    <definedName name="_959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47"}</definedName>
    <definedName name="_959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47"}</definedName>
    <definedName name="_959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46"}</definedName>
    <definedName name="_959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46"}</definedName>
    <definedName name="_959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45"}</definedName>
    <definedName name="_959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45"}</definedName>
    <definedName name="_959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44"}</definedName>
    <definedName name="_959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44"}</definedName>
    <definedName name="_959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43"}</definedName>
    <definedName name="_959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43"}</definedName>
    <definedName name="_959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42"}</definedName>
    <definedName name="_959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42"}</definedName>
    <definedName name="_959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41"}</definedName>
    <definedName name="_959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41"}</definedName>
    <definedName name="_959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40"}</definedName>
    <definedName name="_959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40"}</definedName>
    <definedName name="_959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39"}</definedName>
    <definedName name="_959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39"}</definedName>
    <definedName name="_959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38"}</definedName>
    <definedName name="_959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38"}</definedName>
    <definedName name="_96__FDSAUDITLINK__" localSheetId="2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1281"}</definedName>
    <definedName name="_96__FDSAUDITLINK__" hidden="1">{"fdsup://directions/FAT Viewer?action=UPDATE&amp;creator=factset&amp;DYN_ARGS=TRUE&amp;DOC_NAME=FAT:FQL_AUDITING_CLIENT_TEMPLATE.FAT&amp;display_string=Audit&amp;VAR:KEY=PGBUNQXUBO&amp;VAR:QUERY=RkZfRU5UUlBSX1ZBTF9EQUlMWSg0MDkwNywtNUFZLEQsLCwnRElMJyk=&amp;WINDOW=FIRST_POPUP&amp;HEIGHT=45","0&amp;WIDTH=450&amp;START_MAXIMIZED=FALSE&amp;VAR:CALENDAR=FIVEDAY&amp;VAR:SYMBOL=738048&amp;VAR:INDEX=1281"}</definedName>
    <definedName name="_96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486"}</definedName>
    <definedName name="_96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486"}</definedName>
    <definedName name="_960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37"}</definedName>
    <definedName name="_960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37"}</definedName>
    <definedName name="_960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36"}</definedName>
    <definedName name="_960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36"}</definedName>
    <definedName name="_960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35"}</definedName>
    <definedName name="_960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35"}</definedName>
    <definedName name="_960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34"}</definedName>
    <definedName name="_960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34"}</definedName>
    <definedName name="_960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33"}</definedName>
    <definedName name="_960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33"}</definedName>
    <definedName name="_960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32"}</definedName>
    <definedName name="_960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32"}</definedName>
    <definedName name="_960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31"}</definedName>
    <definedName name="_960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31"}</definedName>
    <definedName name="_960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30"}</definedName>
    <definedName name="_960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30"}</definedName>
    <definedName name="_960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29"}</definedName>
    <definedName name="_960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29"}</definedName>
    <definedName name="_960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28"}</definedName>
    <definedName name="_960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28"}</definedName>
    <definedName name="_96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485"}</definedName>
    <definedName name="_96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485"}</definedName>
    <definedName name="_961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27"}</definedName>
    <definedName name="_961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27"}</definedName>
    <definedName name="_961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26"}</definedName>
    <definedName name="_961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26"}</definedName>
    <definedName name="_961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25"}</definedName>
    <definedName name="_961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25"}</definedName>
    <definedName name="_961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24"}</definedName>
    <definedName name="_961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24"}</definedName>
    <definedName name="_961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23"}</definedName>
    <definedName name="_961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23"}</definedName>
    <definedName name="_961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22"}</definedName>
    <definedName name="_961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22"}</definedName>
    <definedName name="_961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21"}</definedName>
    <definedName name="_961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21"}</definedName>
    <definedName name="_961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20"}</definedName>
    <definedName name="_961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20"}</definedName>
    <definedName name="_961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19"}</definedName>
    <definedName name="_961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19"}</definedName>
    <definedName name="_961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18"}</definedName>
    <definedName name="_961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18"}</definedName>
    <definedName name="_96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484"}</definedName>
    <definedName name="_96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484"}</definedName>
    <definedName name="_962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17"}</definedName>
    <definedName name="_962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17"}</definedName>
    <definedName name="_962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16"}</definedName>
    <definedName name="_962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16"}</definedName>
    <definedName name="_962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15"}</definedName>
    <definedName name="_962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15"}</definedName>
    <definedName name="_962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14"}</definedName>
    <definedName name="_962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14"}</definedName>
    <definedName name="_962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13"}</definedName>
    <definedName name="_962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13"}</definedName>
    <definedName name="_962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12"}</definedName>
    <definedName name="_962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12"}</definedName>
    <definedName name="_962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11"}</definedName>
    <definedName name="_962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11"}</definedName>
    <definedName name="_9627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10"}</definedName>
    <definedName name="_9627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10"}</definedName>
    <definedName name="_9628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9"}</definedName>
    <definedName name="_9628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9"}</definedName>
    <definedName name="_9629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8"}</definedName>
    <definedName name="_9629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8"}</definedName>
    <definedName name="_96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483"}</definedName>
    <definedName name="_96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483"}</definedName>
    <definedName name="_9630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7"}</definedName>
    <definedName name="_9630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7"}</definedName>
    <definedName name="_9631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6"}</definedName>
    <definedName name="_9631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6"}</definedName>
    <definedName name="_9632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"}</definedName>
    <definedName name="_9632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5"}</definedName>
    <definedName name="_9633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"}</definedName>
    <definedName name="_9633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4"}</definedName>
    <definedName name="_9634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"}</definedName>
    <definedName name="_9634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3"}</definedName>
    <definedName name="_9635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"}</definedName>
    <definedName name="_9635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2"}</definedName>
    <definedName name="_9636__FDSAUDITLINK__" localSheetId="2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"}</definedName>
    <definedName name="_9636__FDSAUDITLINK__" hidden="1">{"fdsup://directions/FAT Viewer?action=UPDATE&amp;creator=factset&amp;DYN_ARGS=TRUE&amp;DOC_NAME=FAT:FQL_AUDITING_CLIENT_TEMPLATE.FAT&amp;display_string=Audit&amp;VAR:KEY=FCRIVYNWDA&amp;VAR:QUERY=RkZfRU5UUlBSX1ZBTF9EQUlMWSg0MDk5OCwtNUFZLEFNLCwsJ0RJTCcp&amp;WINDOW=FIRST_POPUP&amp;HEIGHT=45","0&amp;WIDTH=450&amp;START_MAXIMIZED=FALSE&amp;VAR:CALENDAR=FIVEDAY&amp;VAR:SYMBOL=B03MQV&amp;VAR:INDEX=1"}</definedName>
    <definedName name="_9637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53"}</definedName>
    <definedName name="_9637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53"}</definedName>
    <definedName name="_9638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54"}</definedName>
    <definedName name="_9638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54"}</definedName>
    <definedName name="_9639__FDSAUDITLINK__" localSheetId="2" hidden="1">{"fdsup://Directions/FactSet Auditing Viewer?action=AUDIT_VALUE&amp;DB=129&amp;ID1=476896&amp;VALUEID=03261&amp;SDATE=2011&amp;PERIODTYPE=ANN_STD&amp;SCFT=3&amp;window=popup_no_bar&amp;width=385&amp;height=120&amp;START_MAXIMIZED=FALSE&amp;creator=factset&amp;display_string=Audit"}</definedName>
    <definedName name="_9639__FDSAUDITLINK__" hidden="1">{"fdsup://Directions/FactSet Auditing Viewer?action=AUDIT_VALUE&amp;DB=129&amp;ID1=476896&amp;VALUEID=03261&amp;SDATE=2011&amp;PERIODTYPE=ANN_STD&amp;SCFT=3&amp;window=popup_no_bar&amp;width=385&amp;height=120&amp;START_MAXIMIZED=FALSE&amp;creator=factset&amp;display_string=Audit"}</definedName>
    <definedName name="_96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482"}</definedName>
    <definedName name="_96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482"}</definedName>
    <definedName name="_9640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56"}</definedName>
    <definedName name="_9640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56"}</definedName>
    <definedName name="_9641__FDSAUDITLINK__" localSheetId="2" hidden="1">{"fdsup://Directions/FactSet Auditing Viewer?action=AUDIT_VALUE&amp;DB=129&amp;ID1=557955&amp;VALUEID=03261&amp;SDATE=201201&amp;PERIODTYPE=QTR_STD&amp;SCFT=3&amp;window=popup_no_bar&amp;width=385&amp;height=120&amp;START_MAXIMIZED=FALSE&amp;creator=factset&amp;display_string=Audit"}</definedName>
    <definedName name="_9641__FDSAUDITLINK__" hidden="1">{"fdsup://Directions/FactSet Auditing Viewer?action=AUDIT_VALUE&amp;DB=129&amp;ID1=557955&amp;VALUEID=03261&amp;SDATE=201201&amp;PERIODTYPE=QTR_STD&amp;SCFT=3&amp;window=popup_no_bar&amp;width=385&amp;height=120&amp;START_MAXIMIZED=FALSE&amp;creator=factset&amp;display_string=Audit"}</definedName>
    <definedName name="_9642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58"}</definedName>
    <definedName name="_9642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58"}</definedName>
    <definedName name="_9643__FDSAUDITLINK__" localSheetId="2" hidden="1">{"fdsup://Directions/FactSet Auditing Viewer?action=AUDIT_VALUE&amp;DB=129&amp;ID1=B0C2CQ&amp;VALUEID=03261&amp;SDATE=201102&amp;PERIODTYPE=SEMI_STD&amp;SCFT=3&amp;window=popup_no_bar&amp;width=385&amp;height=120&amp;START_MAXIMIZED=FALSE&amp;creator=factset&amp;display_string=Audit"}</definedName>
    <definedName name="_9643__FDSAUDITLINK__" hidden="1">{"fdsup://Directions/FactSet Auditing Viewer?action=AUDIT_VALUE&amp;DB=129&amp;ID1=B0C2CQ&amp;VALUEID=03261&amp;SDATE=201102&amp;PERIODTYPE=SEMI_STD&amp;SCFT=3&amp;window=popup_no_bar&amp;width=385&amp;height=120&amp;START_MAXIMIZED=FALSE&amp;creator=factset&amp;display_string=Audit"}</definedName>
    <definedName name="_9644__FDSAUDITLINK__" localSheetId="2" hidden="1">{"fdsup://Directions/FactSet Auditing Viewer?action=AUDIT_VALUE&amp;DB=129&amp;ID1=565042&amp;VALUEID=03261&amp;SDATE=2011&amp;PERIODTYPE=ANN_STD&amp;SCFT=3&amp;window=popup_no_bar&amp;width=385&amp;height=120&amp;START_MAXIMIZED=FALSE&amp;creator=factset&amp;display_string=Audit"}</definedName>
    <definedName name="_9644__FDSAUDITLINK__" hidden="1">{"fdsup://Directions/FactSet Auditing Viewer?action=AUDIT_VALUE&amp;DB=129&amp;ID1=565042&amp;VALUEID=03261&amp;SDATE=2011&amp;PERIODTYPE=ANN_STD&amp;SCFT=3&amp;window=popup_no_bar&amp;width=385&amp;height=120&amp;START_MAXIMIZED=FALSE&amp;creator=factset&amp;display_string=Audit"}</definedName>
    <definedName name="_9645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57"}</definedName>
    <definedName name="_9645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57"}</definedName>
    <definedName name="_9646__FDSAUDITLINK__" localSheetId="2" hidden="1">{"fdsup://Directions/FactSet Auditing Viewer?action=AUDIT_VALUE&amp;DB=129&amp;ID1=410359&amp;VALUEID=03261&amp;SDATE=201201&amp;PERIODTYPE=QTR_STD&amp;SCFT=3&amp;window=popup_no_bar&amp;width=385&amp;height=120&amp;START_MAXIMIZED=FALSE&amp;creator=factset&amp;display_string=Audit"}</definedName>
    <definedName name="_9646__FDSAUDITLINK__" hidden="1">{"fdsup://Directions/FactSet Auditing Viewer?action=AUDIT_VALUE&amp;DB=129&amp;ID1=410359&amp;VALUEID=03261&amp;SDATE=201201&amp;PERIODTYPE=QTR_STD&amp;SCFT=3&amp;window=popup_no_bar&amp;width=385&amp;height=120&amp;START_MAXIMIZED=FALSE&amp;creator=factset&amp;display_string=Audit"}</definedName>
    <definedName name="_9647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"}</definedName>
    <definedName name="_9647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2"}</definedName>
    <definedName name="_9648__FDSAUDITLINK__" localSheetId="2" hidden="1">{"fdsup://Directions/FactSet Auditing Viewer?action=AUDIT_VALUE&amp;DB=129&amp;ID1=714456&amp;VALUEID=03261&amp;SDATE=2011&amp;PERIODTYPE=ANN_STD&amp;SCFT=3&amp;window=popup_no_bar&amp;width=385&amp;height=120&amp;START_MAXIMIZED=FALSE&amp;creator=factset&amp;display_string=Audit"}</definedName>
    <definedName name="_9648__FDSAUDITLINK__" hidden="1">{"fdsup://Directions/FactSet Auditing Viewer?action=AUDIT_VALUE&amp;DB=129&amp;ID1=714456&amp;VALUEID=03261&amp;SDATE=2011&amp;PERIODTYPE=ANN_STD&amp;SCFT=3&amp;window=popup_no_bar&amp;width=385&amp;height=120&amp;START_MAXIMIZED=FALSE&amp;creator=factset&amp;display_string=Audit"}</definedName>
    <definedName name="_9649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"}</definedName>
    <definedName name="_9649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1"}</definedName>
    <definedName name="_96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481"}</definedName>
    <definedName name="_96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481"}</definedName>
    <definedName name="_9650__FDSAUDITLINK__" localSheetId="2" hidden="1">{"fdsup://Directions/FactSet Auditing Viewer?action=AUDIT_VALUE&amp;DB=129&amp;ID1=494290&amp;VALUEID=03261&amp;SDATE=201201&amp;PERIODTYPE=QTR_STD&amp;SCFT=3&amp;window=popup_no_bar&amp;width=385&amp;height=120&amp;START_MAXIMIZED=FALSE&amp;creator=factset&amp;display_string=Audit"}</definedName>
    <definedName name="_9650__FDSAUDITLINK__" hidden="1">{"fdsup://Directions/FactSet Auditing Viewer?action=AUDIT_VALUE&amp;DB=129&amp;ID1=494290&amp;VALUEID=03261&amp;SDATE=201201&amp;PERIODTYPE=QTR_STD&amp;SCFT=3&amp;window=popup_no_bar&amp;width=385&amp;height=120&amp;START_MAXIMIZED=FALSE&amp;creator=factset&amp;display_string=Audit"}</definedName>
    <definedName name="_9651__FDSAUDITLINK__" localSheetId="2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59"}</definedName>
    <definedName name="_9651__FDSAUDITLINK__" hidden="1">{"fdsup://directions/FAT Viewer?action=UPDATE&amp;creator=factset&amp;DYN_ARGS=TRUE&amp;DOC_NAME=FAT:FQL_AUDITING_CLIENT_TEMPLATE.FAT&amp;display_string=Audit&amp;VAR:KEY=XAJKHGDQLU&amp;VAR:QUERY=RkZfRU5UUlBSX1ZBTF9EQUlMWSg0MTA2OCwtNUFZLEFNLCwsJ0RJTCcp&amp;WINDOW=FIRST_POPUP&amp;HEIGHT=45","0&amp;WIDTH=450&amp;START_MAXIMIZED=FALSE&amp;VAR:CALENDAR=FIVEDAY&amp;VAR:SYMBOL=466160&amp;VAR:INDEX=59"}</definedName>
    <definedName name="_9652__FDSAUDITLINK__" localSheetId="2" hidden="1">{"fdsup://Directions/FactSet Auditing Viewer?action=AUDIT_VALUE&amp;DB=129&amp;ID1=B033F2&amp;VALUEID=03261&amp;SDATE=201102&amp;PERIODTYPE=SEMI_STD&amp;SCFT=3&amp;window=popup_no_bar&amp;width=385&amp;height=120&amp;START_MAXIMIZED=FALSE&amp;creator=factset&amp;display_string=Audit"}</definedName>
    <definedName name="_9652__FDSAUDITLINK__" hidden="1">{"fdsup://Directions/FactSet Auditing Viewer?action=AUDIT_VALUE&amp;DB=129&amp;ID1=B033F2&amp;VALUEID=03261&amp;SDATE=201102&amp;PERIODTYPE=SEMI_STD&amp;SCFT=3&amp;window=popup_no_bar&amp;width=385&amp;height=120&amp;START_MAXIMIZED=FALSE&amp;creator=factset&amp;display_string=Audit"}</definedName>
    <definedName name="_9653__FDSAUDITLINK__" localSheetId="2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"}</definedName>
    <definedName name="_9653__FDSAUDITLINK__" hidden="1">{"fdsup://directions/FAT Viewer?action=UPDATE&amp;creator=factset&amp;DYN_ARGS=TRUE&amp;DOC_NAME=FAT:FQL_AUDITING_CLIENT_TEMPLATE.FAT&amp;display_string=Audit&amp;VAR:KEY=LABEBEVQJY&amp;VAR:QUERY=RkZfRU5UUlBSX1ZBTF9EQUlMWSg0MTA2OCwtNUFZLEFNLCwsJ0RJTCcp&amp;WINDOW=FIRST_POPUP&amp;HEIGHT=45","0&amp;WIDTH=450&amp;START_MAXIMIZED=FALSE&amp;VAR:CALENDAR=FIVEDAY&amp;VAR:INDEX=3"}</definedName>
    <definedName name="_9654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41"}</definedName>
    <definedName name="_9654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41"}</definedName>
    <definedName name="_9655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40"}</definedName>
    <definedName name="_9655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40"}</definedName>
    <definedName name="_9656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15"}</definedName>
    <definedName name="_9656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15"}</definedName>
    <definedName name="_9657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38"}</definedName>
    <definedName name="_9657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38"}</definedName>
    <definedName name="_9658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37"}</definedName>
    <definedName name="_9658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37"}</definedName>
    <definedName name="_9659__FDSAUDITLINK__" localSheetId="2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33"}</definedName>
    <definedName name="_9659__FDSAUDITLINK__" hidden="1">{"fdsup://directions/FAT Viewer?action=UPDATE&amp;creator=factset&amp;DYN_ARGS=TRUE&amp;DOC_NAME=FAT:FQL_AUDITING_CLIENT_TEMPLATE.FAT&amp;display_string=Audit&amp;VAR:KEY=QLIFERUFMJ&amp;VAR:QUERY=RkZfRU5UUlBSX1ZBTF9EQUlMWSg0MTA2OCwtNUFZLEFNLCwsJ0RJTCcp&amp;WINDOW=FIRST_POPUP&amp;HEIGHT=45","0&amp;WIDTH=450&amp;START_MAXIMIZED=FALSE&amp;VAR:CALENDAR=FIVEDAY&amp;VAR:SYMBOL=B0NJJ1&amp;VAR:INDEX=33"}</definedName>
    <definedName name="_96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480"}</definedName>
    <definedName name="_96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480"}</definedName>
    <definedName name="_9660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41"}</definedName>
    <definedName name="_9660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41"}</definedName>
    <definedName name="_9661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40"}</definedName>
    <definedName name="_9661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40"}</definedName>
    <definedName name="_9662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39"}</definedName>
    <definedName name="_9662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39"}</definedName>
    <definedName name="_9663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38"}</definedName>
    <definedName name="_9663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38"}</definedName>
    <definedName name="_9664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37"}</definedName>
    <definedName name="_9664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37"}</definedName>
    <definedName name="_9665__FDSAUDITLINK__" localSheetId="2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33"}</definedName>
    <definedName name="_9665__FDSAUDITLINK__" hidden="1">{"fdsup://directions/FAT Viewer?action=UPDATE&amp;creator=factset&amp;DYN_ARGS=TRUE&amp;DOC_NAME=FAT:FQL_AUDITING_CLIENT_TEMPLATE.FAT&amp;display_string=Audit&amp;VAR:KEY=MJYNYDCFIJ&amp;VAR:QUERY=RkZfRU5UUlBSX1ZBTF9EQUlMWSg0MTA2OCwtNUFZLEFNLCwsJ0RJTCcp&amp;WINDOW=FIRST_POPUP&amp;HEIGHT=45","0&amp;WIDTH=450&amp;START_MAXIMIZED=FALSE&amp;VAR:CALENDAR=FIVEDAY&amp;VAR:SYMBOL=549913&amp;VAR:INDEX=33"}</definedName>
    <definedName name="_9666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41"}</definedName>
    <definedName name="_9666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41"}</definedName>
    <definedName name="_9667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40"}</definedName>
    <definedName name="_9667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40"}</definedName>
    <definedName name="_9668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39"}</definedName>
    <definedName name="_9668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39"}</definedName>
    <definedName name="_9669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38"}</definedName>
    <definedName name="_9669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38"}</definedName>
    <definedName name="_96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479"}</definedName>
    <definedName name="_96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479"}</definedName>
    <definedName name="_9670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37"}</definedName>
    <definedName name="_9670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37"}</definedName>
    <definedName name="_9671__FDSAUDITLINK__" localSheetId="2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33"}</definedName>
    <definedName name="_9671__FDSAUDITLINK__" hidden="1">{"fdsup://directions/FAT Viewer?action=UPDATE&amp;creator=factset&amp;DYN_ARGS=TRUE&amp;DOC_NAME=FAT:FQL_AUDITING_CLIENT_TEMPLATE.FAT&amp;display_string=Audit&amp;VAR:KEY=LQBEDSBSRS&amp;VAR:QUERY=RkZfRU5UUlBSX1ZBTF9EQUlMWSg0MTA2OCwtNUFZLEFNLCwsJ0RJTCcp&amp;WINDOW=FIRST_POPUP&amp;HEIGHT=45","0&amp;WIDTH=450&amp;START_MAXIMIZED=FALSE&amp;VAR:CALENDAR=FIVEDAY&amp;VAR:SYMBOL=460652&amp;VAR:INDEX=33"}</definedName>
    <definedName name="_9672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41"}</definedName>
    <definedName name="_9672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41"}</definedName>
    <definedName name="_9674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39"}</definedName>
    <definedName name="_9674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39"}</definedName>
    <definedName name="_9675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38"}</definedName>
    <definedName name="_9675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38"}</definedName>
    <definedName name="_9676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37"}</definedName>
    <definedName name="_9676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37"}</definedName>
    <definedName name="_9677__FDSAUDITLINK__" localSheetId="2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33"}</definedName>
    <definedName name="_9677__FDSAUDITLINK__" hidden="1">{"fdsup://directions/FAT Viewer?action=UPDATE&amp;creator=factset&amp;DYN_ARGS=TRUE&amp;DOC_NAME=FAT:FQL_AUDITING_CLIENT_TEMPLATE.FAT&amp;display_string=Audit&amp;VAR:KEY=EPCJAFAXQL&amp;VAR:QUERY=RkZfRU5UUlBSX1ZBTF9EQUlMWSg0MTA2OCwtNUFZLEFNLCwsJ0RJTCcp&amp;WINDOW=FIRST_POPUP&amp;HEIGHT=45","0&amp;WIDTH=450&amp;START_MAXIMIZED=FALSE&amp;VAR:CALENDAR=FIVEDAY&amp;VAR:SYMBOL=B76D41&amp;VAR:INDEX=33"}</definedName>
    <definedName name="_9678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41"}</definedName>
    <definedName name="_9678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41"}</definedName>
    <definedName name="_9679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40"}</definedName>
    <definedName name="_9679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40"}</definedName>
    <definedName name="_96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478"}</definedName>
    <definedName name="_96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478"}</definedName>
    <definedName name="_9680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39"}</definedName>
    <definedName name="_9680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39"}</definedName>
    <definedName name="_9681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38"}</definedName>
    <definedName name="_9681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38"}</definedName>
    <definedName name="_9682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37"}</definedName>
    <definedName name="_9682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37"}</definedName>
    <definedName name="_9683__FDSAUDITLINK__" localSheetId="2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33"}</definedName>
    <definedName name="_9683__FDSAUDITLINK__" hidden="1">{"fdsup://directions/FAT Viewer?action=UPDATE&amp;creator=factset&amp;DYN_ARGS=TRUE&amp;DOC_NAME=FAT:FQL_AUDITING_CLIENT_TEMPLATE.FAT&amp;display_string=Audit&amp;VAR:KEY=FMHUHURSPM&amp;VAR:QUERY=RkZfRU5UUlBSX1ZBTF9EQUlMWSg0MTA2OCwtNUFZLEFNLCwsJ0RJTCcp&amp;WINDOW=FIRST_POPUP&amp;HEIGHT=45","0&amp;WIDTH=450&amp;START_MAXIMIZED=FALSE&amp;VAR:CALENDAR=FIVEDAY&amp;VAR:SYMBOL=B033F2&amp;VAR:INDEX=33"}</definedName>
    <definedName name="_9684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41"}</definedName>
    <definedName name="_9684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41"}</definedName>
    <definedName name="_9685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40"}</definedName>
    <definedName name="_9685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40"}</definedName>
    <definedName name="_9686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39"}</definedName>
    <definedName name="_9686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39"}</definedName>
    <definedName name="_9687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38"}</definedName>
    <definedName name="_9687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38"}</definedName>
    <definedName name="_9688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37"}</definedName>
    <definedName name="_9688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37"}</definedName>
    <definedName name="_9689__FDSAUDITLINK__" localSheetId="2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33"}</definedName>
    <definedName name="_9689__FDSAUDITLINK__" hidden="1">{"fdsup://directions/FAT Viewer?action=UPDATE&amp;creator=factset&amp;DYN_ARGS=TRUE&amp;DOC_NAME=FAT:FQL_AUDITING_CLIENT_TEMPLATE.FAT&amp;display_string=Audit&amp;VAR:KEY=BMPGXUJSTA&amp;VAR:QUERY=RkZfRU5UUlBSX1ZBTF9EQUlMWSg0MTA2OCwtNUFZLEFNLCwsJ0RJTCcp&amp;WINDOW=FIRST_POPUP&amp;HEIGHT=45","0&amp;WIDTH=450&amp;START_MAXIMIZED=FALSE&amp;VAR:CALENDAR=FIVEDAY&amp;VAR:SYMBOL=494290&amp;VAR:INDEX=33"}</definedName>
    <definedName name="_96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477"}</definedName>
    <definedName name="_96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477"}</definedName>
    <definedName name="_9690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41"}</definedName>
    <definedName name="_9690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41"}</definedName>
    <definedName name="_9691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40"}</definedName>
    <definedName name="_9691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40"}</definedName>
    <definedName name="_9692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39"}</definedName>
    <definedName name="_9692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39"}</definedName>
    <definedName name="_9693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38"}</definedName>
    <definedName name="_9693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38"}</definedName>
    <definedName name="_9694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37"}</definedName>
    <definedName name="_9694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37"}</definedName>
    <definedName name="_9695__FDSAUDITLINK__" localSheetId="2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33"}</definedName>
    <definedName name="_9695__FDSAUDITLINK__" hidden="1">{"fdsup://directions/FAT Viewer?action=UPDATE&amp;creator=factset&amp;DYN_ARGS=TRUE&amp;DOC_NAME=FAT:FQL_AUDITING_CLIENT_TEMPLATE.FAT&amp;display_string=Audit&amp;VAR:KEY=QLWHAPSFGD&amp;VAR:QUERY=RkZfRU5UUlBSX1ZBTF9EQUlMWSg0MTA2OCwtNUFZLEFNLCwsJ0RJTCcp&amp;WINDOW=FIRST_POPUP&amp;HEIGHT=45","0&amp;WIDTH=450&amp;START_MAXIMIZED=FALSE&amp;VAR:CALENDAR=FIVEDAY&amp;VAR:SYMBOL=714456&amp;VAR:INDEX=33"}</definedName>
    <definedName name="_9696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41"}</definedName>
    <definedName name="_9696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41"}</definedName>
    <definedName name="_9697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40"}</definedName>
    <definedName name="_9697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40"}</definedName>
    <definedName name="_9698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39"}</definedName>
    <definedName name="_9698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39"}</definedName>
    <definedName name="_9699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38"}</definedName>
    <definedName name="_9699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38"}</definedName>
    <definedName name="_97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1281"}</definedName>
    <definedName name="_97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1281"}</definedName>
    <definedName name="_97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476"}</definedName>
    <definedName name="_97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476"}</definedName>
    <definedName name="_9700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37"}</definedName>
    <definedName name="_9700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37"}</definedName>
    <definedName name="_9701__FDSAUDITLINK__" localSheetId="2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33"}</definedName>
    <definedName name="_9701__FDSAUDITLINK__" hidden="1">{"fdsup://directions/FAT Viewer?action=UPDATE&amp;creator=factset&amp;DYN_ARGS=TRUE&amp;DOC_NAME=FAT:FQL_AUDITING_CLIENT_TEMPLATE.FAT&amp;display_string=Audit&amp;VAR:KEY=LWHEFILGJI&amp;VAR:QUERY=RkZfRU5UUlBSX1ZBTF9EQUlMWSg0MTA2OCwtNUFZLEFNLCwsJ0RJTCcp&amp;WINDOW=FIRST_POPUP&amp;HEIGHT=45","0&amp;WIDTH=450&amp;START_MAXIMIZED=FALSE&amp;VAR:CALENDAR=FIVEDAY&amp;VAR:SYMBOL=410359&amp;VAR:INDEX=33"}</definedName>
    <definedName name="_9702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41"}</definedName>
    <definedName name="_9702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41"}</definedName>
    <definedName name="_9703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40"}</definedName>
    <definedName name="_9703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40"}</definedName>
    <definedName name="_9704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39"}</definedName>
    <definedName name="_9704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39"}</definedName>
    <definedName name="_9705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38"}</definedName>
    <definedName name="_9705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38"}</definedName>
    <definedName name="_9706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37"}</definedName>
    <definedName name="_9706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37"}</definedName>
    <definedName name="_9707__FDSAUDITLINK__" localSheetId="2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33"}</definedName>
    <definedName name="_9707__FDSAUDITLINK__" hidden="1">{"fdsup://directions/FAT Viewer?action=UPDATE&amp;creator=factset&amp;DYN_ARGS=TRUE&amp;DOC_NAME=FAT:FQL_AUDITING_CLIENT_TEMPLATE.FAT&amp;display_string=Audit&amp;VAR:KEY=NWXYRSRGHE&amp;VAR:QUERY=RkZfRU5UUlBSX1ZBTF9EQUlMWSg0MTA2OCwtNUFZLEFNLCwsJ0RJTCcp&amp;WINDOW=FIRST_POPUP&amp;HEIGHT=45","0&amp;WIDTH=450&amp;START_MAXIMIZED=FALSE&amp;VAR:CALENDAR=FIVEDAY&amp;VAR:SYMBOL=565042&amp;VAR:INDEX=33"}</definedName>
    <definedName name="_9708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41"}</definedName>
    <definedName name="_9708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41"}</definedName>
    <definedName name="_9709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40"}</definedName>
    <definedName name="_9709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40"}</definedName>
    <definedName name="_97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475"}</definedName>
    <definedName name="_97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475"}</definedName>
    <definedName name="_9710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39"}</definedName>
    <definedName name="_9710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39"}</definedName>
    <definedName name="_9711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38"}</definedName>
    <definedName name="_9711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38"}</definedName>
    <definedName name="_9712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37"}</definedName>
    <definedName name="_9712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37"}</definedName>
    <definedName name="_9713__FDSAUDITLINK__" localSheetId="2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33"}</definedName>
    <definedName name="_9713__FDSAUDITLINK__" hidden="1">{"fdsup://directions/FAT Viewer?action=UPDATE&amp;creator=factset&amp;DYN_ARGS=TRUE&amp;DOC_NAME=FAT:FQL_AUDITING_CLIENT_TEMPLATE.FAT&amp;display_string=Audit&amp;VAR:KEY=GFARIJWRUB&amp;VAR:QUERY=RkZfRU5UUlBSX1ZBTF9EQUlMWSg0MTA2OCwtNUFZLEFNLCwsJ0RJTCcp&amp;WINDOW=FIRST_POPUP&amp;HEIGHT=45","0&amp;WIDTH=450&amp;START_MAXIMIZED=FALSE&amp;VAR:CALENDAR=FIVEDAY&amp;VAR:SYMBOL=B0C2CQ&amp;VAR:INDEX=33"}</definedName>
    <definedName name="_9714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41"}</definedName>
    <definedName name="_9714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41"}</definedName>
    <definedName name="_9715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40"}</definedName>
    <definedName name="_9715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40"}</definedName>
    <definedName name="_9716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39"}</definedName>
    <definedName name="_9716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39"}</definedName>
    <definedName name="_9717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38"}</definedName>
    <definedName name="_9717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38"}</definedName>
    <definedName name="_9718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37"}</definedName>
    <definedName name="_9718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37"}</definedName>
    <definedName name="_9719__FDSAUDITLINK__" localSheetId="2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33"}</definedName>
    <definedName name="_9719__FDSAUDITLINK__" hidden="1">{"fdsup://directions/FAT Viewer?action=UPDATE&amp;creator=factset&amp;DYN_ARGS=TRUE&amp;DOC_NAME=FAT:FQL_AUDITING_CLIENT_TEMPLATE.FAT&amp;display_string=Audit&amp;VAR:KEY=ILGZCNYTYX&amp;VAR:QUERY=RkZfRU5UUlBSX1ZBTF9EQUlMWSg0MTA2OCwtNUFZLEFNLCwsJ0RJTCcp&amp;WINDOW=FIRST_POPUP&amp;HEIGHT=45","0&amp;WIDTH=450&amp;START_MAXIMIZED=FALSE&amp;VAR:CALENDAR=FIVEDAY&amp;VAR:SYMBOL=557955&amp;VAR:INDEX=33"}</definedName>
    <definedName name="_97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474"}</definedName>
    <definedName name="_97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474"}</definedName>
    <definedName name="_9720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41"}</definedName>
    <definedName name="_9720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41"}</definedName>
    <definedName name="_9721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40"}</definedName>
    <definedName name="_9721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40"}</definedName>
    <definedName name="_9722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39"}</definedName>
    <definedName name="_9722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39"}</definedName>
    <definedName name="_9723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38"}</definedName>
    <definedName name="_9723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38"}</definedName>
    <definedName name="_9724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37"}</definedName>
    <definedName name="_9724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37"}</definedName>
    <definedName name="_9725__FDSAUDITLINK__" localSheetId="2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33"}</definedName>
    <definedName name="_9725__FDSAUDITLINK__" hidden="1">{"fdsup://directions/FAT Viewer?action=UPDATE&amp;creator=factset&amp;DYN_ARGS=TRUE&amp;DOC_NAME=FAT:FQL_AUDITING_CLIENT_TEMPLATE.FAT&amp;display_string=Audit&amp;VAR:KEY=PMBIVSRUTG&amp;VAR:QUERY=RkZfRU5UUlBSX1ZBTF9EQUlMWSg0MTA2OCwtNUFZLEFNLCwsJ0RJTCcp&amp;WINDOW=FIRST_POPUP&amp;HEIGHT=45","0&amp;WIDTH=450&amp;START_MAXIMIZED=FALSE&amp;VAR:CALENDAR=FIVEDAY&amp;VAR:SYMBOL=B288C9&amp;VAR:INDEX=33"}</definedName>
    <definedName name="_9726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41"}</definedName>
    <definedName name="_9726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41"}</definedName>
    <definedName name="_9727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40"}</definedName>
    <definedName name="_9727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40"}</definedName>
    <definedName name="_9728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39"}</definedName>
    <definedName name="_9728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39"}</definedName>
    <definedName name="_9729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38"}</definedName>
    <definedName name="_9729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38"}</definedName>
    <definedName name="_97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473"}</definedName>
    <definedName name="_97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473"}</definedName>
    <definedName name="_9730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37"}</definedName>
    <definedName name="_9730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37"}</definedName>
    <definedName name="_9731__FDSAUDITLINK__" localSheetId="2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33"}</definedName>
    <definedName name="_9731__FDSAUDITLINK__" hidden="1">{"fdsup://directions/FAT Viewer?action=UPDATE&amp;creator=factset&amp;DYN_ARGS=TRUE&amp;DOC_NAME=FAT:FQL_AUDITING_CLIENT_TEMPLATE.FAT&amp;display_string=Audit&amp;VAR:KEY=IXQDOZINEJ&amp;VAR:QUERY=RkZfRU5UUlBSX1ZBTF9EQUlMWSg0MTA2OCwtNUFZLEFNLCwsJ0RJTCcp&amp;WINDOW=FIRST_POPUP&amp;HEIGHT=45","0&amp;WIDTH=450&amp;START_MAXIMIZED=FALSE&amp;VAR:CALENDAR=FIVEDAY&amp;VAR:SYMBOL=478321&amp;VAR:INDEX=33"}</definedName>
    <definedName name="_9732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41"}</definedName>
    <definedName name="_9732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41"}</definedName>
    <definedName name="_9733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40"}</definedName>
    <definedName name="_9733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40"}</definedName>
    <definedName name="_9734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39"}</definedName>
    <definedName name="_9734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39"}</definedName>
    <definedName name="_9735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38"}</definedName>
    <definedName name="_9735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38"}</definedName>
    <definedName name="_9736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37"}</definedName>
    <definedName name="_9736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37"}</definedName>
    <definedName name="_9737__FDSAUDITLINK__" localSheetId="2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33"}</definedName>
    <definedName name="_9737__FDSAUDITLINK__" hidden="1">{"fdsup://directions/FAT Viewer?action=UPDATE&amp;creator=factset&amp;DYN_ARGS=TRUE&amp;DOC_NAME=FAT:FQL_AUDITING_CLIENT_TEMPLATE.FAT&amp;display_string=Audit&amp;VAR:KEY=JINENUBGBY&amp;VAR:QUERY=RkZfRU5UUlBSX1ZBTF9EQUlMWSg0MTA2OCwtNUFZLEFNLCwsJ0RJTCcp&amp;WINDOW=FIRST_POPUP&amp;HEIGHT=45","0&amp;WIDTH=450&amp;START_MAXIMIZED=FALSE&amp;VAR:CALENDAR=FIVEDAY&amp;VAR:SYMBOL=476896&amp;VAR:INDEX=33"}</definedName>
    <definedName name="_9738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41"}</definedName>
    <definedName name="_9738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41"}</definedName>
    <definedName name="_9739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40"}</definedName>
    <definedName name="_9739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40"}</definedName>
    <definedName name="_97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472"}</definedName>
    <definedName name="_97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472"}</definedName>
    <definedName name="_9740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39"}</definedName>
    <definedName name="_9740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39"}</definedName>
    <definedName name="_9741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38"}</definedName>
    <definedName name="_9741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38"}</definedName>
    <definedName name="_9742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37"}</definedName>
    <definedName name="_9742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37"}</definedName>
    <definedName name="_9743__FDSAUDITLINK__" localSheetId="2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33"}</definedName>
    <definedName name="_9743__FDSAUDITLINK__" hidden="1">{"fdsup://directions/FAT Viewer?action=UPDATE&amp;creator=factset&amp;DYN_ARGS=TRUE&amp;DOC_NAME=FAT:FQL_AUDITING_CLIENT_TEMPLATE.FAT&amp;display_string=Audit&amp;VAR:KEY=CNQPSZIDOH&amp;VAR:QUERY=RkZfRU5UUlBSX1ZBTF9EQUlMWSg0MTA2OCwtNUFZLEFNLCwsJ0RJTCcp&amp;WINDOW=FIRST_POPUP&amp;HEIGHT=45","0&amp;WIDTH=450&amp;START_MAXIMIZED=FALSE&amp;VAR:CALENDAR=FIVEDAY&amp;VAR:SYMBOL=079087&amp;VAR:INDEX=33"}</definedName>
    <definedName name="_9744__FDSAUDITLINK__" localSheetId="2" hidden="1">{"fdsup://directions/FAT Viewer?action=UPDATE&amp;creator=factset&amp;DYN_ARGS=TRUE&amp;DOC_NAME=FAT:FQL_AUDITING_CLIENT_TEMPLATE.FAT&amp;display_string=Audit&amp;VAR:KEY=OZMXYTUZMT&amp;VAR:QUERY=RkZfTkVUX0lOQyhBTk4sMCk=&amp;WINDOW=FIRST_POPUP&amp;HEIGHT=450&amp;WIDTH=450&amp;START_MAXIMIZED=FALS","E&amp;VAR:CALENDAR=FIVEDAY&amp;VAR:SYMBOL=476896&amp;VAR:INDEX=0"}</definedName>
    <definedName name="_9744__FDSAUDITLINK__" hidden="1">{"fdsup://directions/FAT Viewer?action=UPDATE&amp;creator=factset&amp;DYN_ARGS=TRUE&amp;DOC_NAME=FAT:FQL_AUDITING_CLIENT_TEMPLATE.FAT&amp;display_string=Audit&amp;VAR:KEY=OZMXYTUZMT&amp;VAR:QUERY=RkZfTkVUX0lOQyhBTk4sMCk=&amp;WINDOW=FIRST_POPUP&amp;HEIGHT=450&amp;WIDTH=450&amp;START_MAXIMIZED=FALS","E&amp;VAR:CALENDAR=FIVEDAY&amp;VAR:SYMBOL=476896&amp;VAR:INDEX=0"}</definedName>
    <definedName name="_97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471"}</definedName>
    <definedName name="_97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471"}</definedName>
    <definedName name="_97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470"}</definedName>
    <definedName name="_97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470"}</definedName>
    <definedName name="_97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469"}</definedName>
    <definedName name="_97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469"}</definedName>
    <definedName name="_97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468"}</definedName>
    <definedName name="_97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468"}</definedName>
    <definedName name="_97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467"}</definedName>
    <definedName name="_97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467"}</definedName>
    <definedName name="_98__FDSAUDITLINK__" localSheetId="2" hidden="1">{"fdsup://Directions/FactSet Auditing Viewer?action=AUDIT_VALUE&amp;DB=129&amp;ID1=738048&amp;VALUEID=03051&amp;SDATE=201101&amp;PERIODTYPE=SEMI_STD&amp;SCFT=3&amp;window=popup_no_bar&amp;width=385&amp;height=120&amp;START_MAXIMIZED=FALSE&amp;creator=factset&amp;display_string=Audit"}</definedName>
    <definedName name="_98__FDSAUDITLINK__" hidden="1">{"fdsup://Directions/FactSet Auditing Viewer?action=AUDIT_VALUE&amp;DB=129&amp;ID1=738048&amp;VALUEID=03051&amp;SDATE=201101&amp;PERIODTYPE=SEMI_STD&amp;SCFT=3&amp;window=popup_no_bar&amp;width=385&amp;height=120&amp;START_MAXIMIZED=FALSE&amp;creator=factset&amp;display_string=Audit"}</definedName>
    <definedName name="_98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466"}</definedName>
    <definedName name="_98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466"}</definedName>
    <definedName name="_98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465"}</definedName>
    <definedName name="_98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465"}</definedName>
    <definedName name="_98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464"}</definedName>
    <definedName name="_98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464"}</definedName>
    <definedName name="_98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463"}</definedName>
    <definedName name="_98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463"}</definedName>
    <definedName name="_98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462"}</definedName>
    <definedName name="_98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462"}</definedName>
    <definedName name="_98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461"}</definedName>
    <definedName name="_98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461"}</definedName>
    <definedName name="_98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460"}</definedName>
    <definedName name="_98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460"}</definedName>
    <definedName name="_98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459"}</definedName>
    <definedName name="_98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459"}</definedName>
    <definedName name="_98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458"}</definedName>
    <definedName name="_98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458"}</definedName>
    <definedName name="_98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457"}</definedName>
    <definedName name="_98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457"}</definedName>
    <definedName name="_99__FDSAUDITLINK__" localSheetId="2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1274"}</definedName>
    <definedName name="_99__FDSAUDITLINK__" hidden="1">{"fdsup://directions/FAT Viewer?action=UPDATE&amp;creator=factset&amp;DYN_ARGS=TRUE&amp;DOC_NAME=FAT:FQL_AUDITING_CLIENT_TEMPLATE.FAT&amp;display_string=Audit&amp;VAR:KEY=VCPMXMPYVS&amp;VAR:QUERY=RkZfRU5UUlBSX1ZBTF9EQUlMWSg0MDkzMywtNUFZLEQsLCwnRElMJyk=&amp;WINDOW=FIRST_POPUP&amp;HEIGHT=45","0&amp;WIDTH=450&amp;START_MAXIMIZED=FALSE&amp;VAR:CALENDAR=FIVEDAY&amp;VAR:SYMBOL=738048&amp;VAR:INDEX=1274"}</definedName>
    <definedName name="_990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456"}</definedName>
    <definedName name="_990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456"}</definedName>
    <definedName name="_991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455"}</definedName>
    <definedName name="_991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455"}</definedName>
    <definedName name="_992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454"}</definedName>
    <definedName name="_992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454"}</definedName>
    <definedName name="_993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453"}</definedName>
    <definedName name="_993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453"}</definedName>
    <definedName name="_994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452"}</definedName>
    <definedName name="_994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452"}</definedName>
    <definedName name="_995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451"}</definedName>
    <definedName name="_995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451"}</definedName>
    <definedName name="_996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450"}</definedName>
    <definedName name="_996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450"}</definedName>
    <definedName name="_997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449"}</definedName>
    <definedName name="_997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449"}</definedName>
    <definedName name="_998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448"}</definedName>
    <definedName name="_998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448"}</definedName>
    <definedName name="_999__FDSAUDITLINK__" localSheetId="2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447"}</definedName>
    <definedName name="_999__FDSAUDITLINK__" hidden="1">{"fdsup://directions/FAT Viewer?action=UPDATE&amp;creator=factset&amp;DYN_ARGS=TRUE&amp;DOC_NAME=FAT:FQL_AUDITING_CLIENT_TEMPLATE.FAT&amp;display_string=Audit&amp;VAR:KEY=QNIVQBKZGF&amp;VAR:QUERY=RkZfRU5UUlBSX1ZBTF9EQUlMWSgtNUFZLDQwOTMyLEQsLCwnRElMJyk=&amp;WINDOW=FIRST_POPUP&amp;HEIGHT=45","0&amp;WIDTH=450&amp;START_MAXIMIZED=FALSE&amp;VAR:CALENDAR=FIVEDAY&amp;VAR:SYMBOL=738048&amp;VAR:INDEX=447"}</definedName>
    <definedName name="_A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A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a10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11" localSheetId="2" hidden="1">{#N/A,#N/A,FALSE,"Umsatz 99";#N/A,#N/A,FALSE,"ER 99 "}</definedName>
    <definedName name="_A11" hidden="1">{#N/A,#N/A,FALSE,"Umsatz 99";#N/A,#N/A,FALSE,"ER 99 "}</definedName>
    <definedName name="_A2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A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a3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3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50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5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aa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aaa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_abc1" localSheetId="2" hidden="1">{#N/A,#N/A,FALSE,"model"}</definedName>
    <definedName name="_abc1" hidden="1">{#N/A,#N/A,FALSE,"model"}</definedName>
    <definedName name="_ae2" localSheetId="2" hidden="1">{"'Inventory &amp; Anal-Cur Wkbk'!$A$7:$AP$71"}</definedName>
    <definedName name="_ae2" hidden="1">{"'Inventory &amp; Anal-Cur Wkbk'!$A$7:$AP$71"}</definedName>
    <definedName name="_alt1" localSheetId="2" hidden="1">{#N/A,#N/A,TRUE,"KEY DATA";#N/A,#N/A,TRUE,"KEY DATA Base Case";#N/A,#N/A,TRUE,"JULY";#N/A,#N/A,TRUE,"AUG";#N/A,#N/A,TRUE,"SEPT";#N/A,#N/A,TRUE,"3Q"}</definedName>
    <definedName name="_alt1" hidden="1">{#N/A,#N/A,TRUE,"KEY DATA";#N/A,#N/A,TRUE,"KEY DATA Base Case";#N/A,#N/A,TRUE,"JULY";#N/A,#N/A,TRUE,"AUG";#N/A,#N/A,TRUE,"SEPT";#N/A,#N/A,TRUE,"3Q"}</definedName>
    <definedName name="_alt2" localSheetId="2" hidden="1">{#N/A,#N/A,TRUE,"KEY DATA";#N/A,#N/A,TRUE,"KEY DATA Base Case";#N/A,#N/A,TRUE,"JULY";#N/A,#N/A,TRUE,"AUG";#N/A,#N/A,TRUE,"SEPT";#N/A,#N/A,TRUE,"3Q"}</definedName>
    <definedName name="_alt2" hidden="1">{#N/A,#N/A,TRUE,"KEY DATA";#N/A,#N/A,TRUE,"KEY DATA Base Case";#N/A,#N/A,TRUE,"JULY";#N/A,#N/A,TRUE,"AUG";#N/A,#N/A,TRUE,"SEPT";#N/A,#N/A,TRUE,"3Q"}</definedName>
    <definedName name="_AMO_ContentDefinition_247660852" hidden="1">"'Partitions:51'"</definedName>
    <definedName name="_AMO_ContentDefinition_247660852.0" hidden="1">"'&lt;ContentDefinition name=""SASApp:FECDL.DS_WB_REVENUE"" rsid=""247660852"" type=""PivotTable"" format=""ReportXml"" imgfmt=""ActiveX"" created=""08/24/2015 14:56:10"" modifed=""09/16/2015 15:25:13"" user=""Houghland"" apply=""False"" css=""C:\Program F'"</definedName>
    <definedName name="_AMO_ContentDefinition_247660852.1" hidden="1">"'iles\SASHome\x86\SASAddinforMicrosoftOffice\5.1\Styles\AMODefault.css"" range=""SASApp_FECDL_DS_WB_REVENUE_3"" auto=""False"" xTime=""00:00:00.0200000"" rTime=""00:00:09.5300000"" bgnew=""False"" nFmt=""False"" grphSet=""False"" imgY=""0"" imgX=""0""&gt;'"</definedName>
    <definedName name="_AMO_ContentDefinition_247660852.10" hidden="1">"'amp;gt;&amp;amp;lt;RightHandSideNumType&amp;amp;gt;SINGLE&amp;amp;lt;/RightHandSideNumType&amp;amp;gt;&amp;amp;lt;RightHandSideItems&amp;amp;gt;&amp;amp;lt;RHSItem&amp;amp;gt;&amp;amp;lt;RHSType&amp;amp;gt;EXPRESSION&amp;amp;lt;/RHSType&amp;amp;gt;&amp;amp;lt;AddQuotes&amp;amp;gt;True&amp;amp;lt;/AddQuotes&amp;amp'"</definedName>
    <definedName name="_AMO_ContentDefinition_247660852.11" hidden="1">"';gt;&amp;amp;lt;DateFormat&amp;amp;gt;None&amp;amp;lt;/DateFormat&amp;amp;gt;&amp;amp;lt;RightHandSideExpression&amp;amp;gt;Motor Carriers&amp;amp;lt;/RightHandSideExpression&amp;amp;gt;&amp;amp;lt;IsSubquery&amp;amp;gt;False&amp;amp;lt;/IsSubquery&amp;amp;gt;&amp;amp;lt;SubqueryTemplateName /&amp;amp;gt;&amp;'"</definedName>
    <definedName name="_AMO_ContentDefinition_247660852.12" hidden="1">"'amp;lt;/RHSItem&amp;amp;gt;&amp;amp;lt;/RightHandSideItems&amp;amp;gt;&amp;amp;lt;/RightHandSide&amp;amp;gt;&amp;amp;lt;/Node&amp;amp;gt;&amp;amp;lt;/SiblingLink&amp;amp;gt;&amp;amp;lt;Operator&amp;amp;gt;=&amp;amp;lt;/Operator&amp;amp;gt;&amp;amp;lt;UseMacroFunction&amp;amp;gt;False&amp;amp;lt;/UseMacroFunction&amp;a'"</definedName>
    <definedName name="_AMO_ContentDefinition_247660852.13" hidden="1">"'mp;gt;&amp;amp;lt;Not&amp;amp;gt;False&amp;amp;lt;/Not&amp;amp;gt;&amp;amp;lt;Label /&amp;amp;gt;&amp;amp;lt;RightHandSide&amp;amp;gt;&amp;amp;lt;RightHandSideNumType&amp;amp;gt;SINGLE&amp;amp;lt;/RightHandSideNumType&amp;amp;gt;&amp;amp;lt;RightHandSideItems&amp;amp;gt;&amp;amp;lt;RHSItem&amp;amp;gt;&amp;amp;lt;RHSTy'"</definedName>
    <definedName name="_AMO_ContentDefinition_247660852.14" hidden="1">"'pe&amp;amp;gt;EXPRESSION&amp;amp;lt;/RHSType&amp;amp;gt;&amp;amp;lt;AddQuotes&amp;amp;gt;True&amp;amp;lt;/AddQuotes&amp;amp;gt;&amp;amp;lt;DateFormat&amp;amp;gt;None&amp;amp;lt;/DateFormat&amp;amp;gt;&amp;amp;lt;RightHandSideExpression&amp;amp;gt;Intermodal&amp;amp;lt;/RightHandSideExpression&amp;amp;gt;&amp;amp;l'"</definedName>
    <definedName name="_AMO_ContentDefinition_247660852.15" hidden="1">"'t;IsSubquery&amp;amp;gt;False&amp;amp;lt;/IsSubquery&amp;amp;gt;&amp;amp;lt;SubqueryTemplateName /&amp;amp;gt;&amp;amp;lt;/RHSItem&amp;amp;gt;&amp;amp;lt;/RightHandSideItems&amp;amp;gt;&amp;amp;lt;/RightHandSide&amp;amp;gt;&amp;amp;lt;/Node&amp;amp;gt;&amp;amp;lt;/SiblingLink&amp;amp;gt;&amp;amp;lt;Operator&amp;amp;gt'"</definedName>
    <definedName name="_AMO_ContentDefinition_247660852.16" hidden="1">"';=&amp;amp;lt;/Operator&amp;amp;gt;&amp;amp;lt;UseMacroFunction&amp;amp;gt;False&amp;amp;lt;/UseMacroFunction&amp;amp;gt;&amp;amp;lt;Not&amp;amp;gt;False&amp;amp;lt;/Not&amp;amp;gt;&amp;amp;lt;Label /&amp;amp;gt;&amp;amp;lt;RightHandSide&amp;amp;gt;&amp;amp;lt;RightHandSideNumType&amp;amp;gt;SINGLE&amp;amp;lt;/RightHa'"</definedName>
    <definedName name="_AMO_ContentDefinition_247660852.17" hidden="1">"'ndSideNumType&amp;amp;gt;&amp;amp;lt;RightHandSideItems&amp;amp;gt;&amp;amp;lt;RHSItem&amp;amp;gt;&amp;amp;lt;RHSType&amp;amp;gt;EXPRESSION&amp;amp;lt;/RHSType&amp;amp;gt;&amp;amp;lt;AddQuotes&amp;amp;gt;True&amp;amp;lt;/AddQuotes&amp;amp;gt;&amp;amp;lt;DateFormat&amp;amp;gt;None&amp;amp;lt;/DateFormat&amp;amp;gt;&amp;amp'"</definedName>
    <definedName name="_AMO_ContentDefinition_247660852.18" hidden="1">"';lt;RightHandSideExpression&amp;amp;gt;2015&amp;amp;lt;/RightHandSideExpression&amp;amp;gt;&amp;amp;lt;IsSubquery&amp;amp;gt;False&amp;amp;lt;/IsSubquery&amp;amp;gt;&amp;amp;lt;SubqueryTemplateName /&amp;amp;gt;&amp;amp;lt;/RHSItem&amp;amp;gt;&amp;amp;lt;/RightHandSideItems&amp;amp;gt;&amp;amp;lt;/RightHan'"</definedName>
    <definedName name="_AMO_ContentDefinition_247660852.19" hidden="1">"'dSide&amp;amp;gt;&amp;amp;lt;/TreeRoot&amp;amp;gt;&amp;amp;lt;/FilterTree&amp;amp;gt;&amp;quot; ColSelFlg=&amp;quot;0&amp;quot; Name=&amp;quot;DS_WB_REVENUE&amp;quot;&amp;gt;&amp;#xD;&amp;#xA;&amp;lt;Cols&amp;gt;&amp;#xD;&amp;#xA;&amp;lt;cn&amp;gt;Year&amp;lt;/cn&amp;gt;&amp;#xD;&amp;#xA;&amp;lt;cn&amp;gt;Month&amp;lt;/cn&amp;gt;&amp;#xD;&amp;#xA;&amp;lt;cn&amp;gt;Transpor'"</definedName>
    <definedName name="_AMO_ContentDefinition_247660852.2" hidden="1">"'_x000D_
  &lt;files /&gt;_x000D_
  &lt;parents /&gt;_x000D_
  &lt;children /&gt;_x000D_
  &lt;param n=""DisplayName"" v=""SASApp:FECDL.DS_WB_REVENUE"" /&gt;_x000D_
  &lt;param n=""DisplayType"" v=""PivotTable"" /&gt;_x000D_
  &lt;param n=""AMO_Version"" v=""5.1"" /&gt;_x000D_
  &lt;param n=""DataSourceType"" v=""SAS DATASET"" /&gt;_x000D_'"</definedName>
    <definedName name="_AMO_ContentDefinition_247660852.20" hidden="1">"'tMethod&amp;lt;/cn&amp;gt;&amp;#xD;&amp;#xA;&amp;lt;cn&amp;gt;BusinessSegment&amp;lt;/cn&amp;gt;&amp;#xD;&amp;#xA;&amp;lt;cn&amp;gt;CustName&amp;lt;/cn&amp;gt;&amp;#xD;&amp;#xA;&amp;lt;cn&amp;gt;Division&amp;lt;/cn&amp;gt;&amp;#xD;&amp;#xA;&amp;lt;cn&amp;gt;Units&amp;lt;/cn&amp;gt;&amp;#xD;&amp;#xA;&amp;lt;cn&amp;gt;LineHaul&amp;lt;/cn&amp;gt;&amp;#xD;&amp;#xA;&amp;lt;/Cols&amp;gt;&amp;#xD;&amp;#xA;&amp;'"</definedName>
    <definedName name="_AMO_ContentDefinition_247660852.21" hidden="1">"'lt;ColOrd&amp;gt;&amp;#xD;&amp;#xA;&amp;lt;cn&amp;gt;Year&amp;lt;/cn&amp;gt;&amp;#xD;&amp;#xA;&amp;lt;cn&amp;gt;Month&amp;lt;/cn&amp;gt;&amp;#xD;&amp;#xA;&amp;lt;cn&amp;gt;TransportMethod&amp;lt;/cn&amp;gt;&amp;#xD;&amp;#xA;&amp;lt;cn&amp;gt;BusinessSegment&amp;lt;/cn&amp;gt;&amp;#xD;&amp;#xA;&amp;lt;cn&amp;gt;CustName&amp;lt;/cn&amp;gt;&amp;#xD;&amp;#xA;&amp;lt;cn&amp;gt;Division&amp;lt;/cn&amp;'"</definedName>
    <definedName name="_AMO_ContentDefinition_247660852.22" hidden="1">"'gt;&amp;#xD;&amp;#xA;&amp;lt;cn&amp;gt;Units&amp;lt;/cn&amp;gt;&amp;#xD;&amp;#xA;&amp;lt;cn&amp;gt;LineHaul&amp;lt;/cn&amp;gt;&amp;#xD;&amp;#xA;&amp;lt;cn&amp;gt;Day&amp;lt;/cn&amp;gt;&amp;#xD;&amp;#xA;&amp;lt;cn&amp;gt;DOW&amp;lt;/cn&amp;gt;&amp;#xD;&amp;#xA;&amp;lt;cn&amp;gt;DOWName&amp;lt;/cn&amp;gt;&amp;#xD;&amp;#xA;&amp;lt;cn&amp;gt;DropTerminal&amp;lt;/cn&amp;gt;&amp;#xD;&amp;#xA;&amp;lt;cn&amp;gt;Haul'"</definedName>
    <definedName name="_AMO_ContentDefinition_247660852.23" hidden="1">"'age&amp;lt;/cn&amp;gt;&amp;#xD;&amp;#xA;&amp;lt;cn&amp;gt;EQInit&amp;lt;/cn&amp;gt;&amp;#xD;&amp;#xA;&amp;lt;cn&amp;gt;EQNbr&amp;lt;/cn&amp;gt;&amp;#xD;&amp;#xA;&amp;lt;cn&amp;gt;WBNbr&amp;lt;/cn&amp;gt;&amp;#xD;&amp;#xA;&amp;lt;cn&amp;gt;WBDate&amp;lt;/cn&amp;gt;&amp;#xD;&amp;#xA;&amp;lt;cn&amp;gt;BOLNbr&amp;lt;/cn&amp;gt;&amp;#xD;&amp;#xA;&amp;lt;cn&amp;gt;BOLDate&amp;lt;/cn&amp;gt;&amp;#xD;&amp;#xA;&amp;lt;cn'"</definedName>
    <definedName name="_AMO_ContentDefinition_247660852.24" hidden="1">"'&amp;gt;RevDate&amp;lt;/cn&amp;gt;&amp;#xD;&amp;#xA;&amp;lt;cn&amp;gt;AcctYrMo&amp;lt;/cn&amp;gt;&amp;#xD;&amp;#xA;&amp;lt;cn&amp;gt;ProNbr&amp;lt;/cn&amp;gt;&amp;#xD;&amp;#xA;&amp;lt;cn&amp;gt;Kind&amp;lt;/cn&amp;gt;&amp;#xD;&amp;#xA;&amp;lt;cn&amp;gt;EQLength&amp;lt;/cn&amp;gt;&amp;#xD;&amp;#xA;&amp;lt;cn&amp;gt;LESts&amp;lt;/cn&amp;gt;&amp;#xD;&amp;#xA;&amp;lt;cn&amp;gt;STCC&amp;lt;/cn&amp;gt;&amp;#xD;&amp;#x'"</definedName>
    <definedName name="_AMO_ContentDefinition_247660852.25" hidden="1">"'A;&amp;lt;cn&amp;gt;STCC2&amp;lt;/cn&amp;gt;&amp;#xD;&amp;#xA;&amp;lt;cn&amp;gt;PayMethod&amp;lt;/cn&amp;gt;&amp;#xD;&amp;#xA;&amp;lt;cn&amp;gt;Ownership&amp;lt;/cn&amp;gt;&amp;#xD;&amp;#xA;&amp;lt;cn&amp;gt;OwnerProgram&amp;lt;/cn&amp;gt;&amp;#xD;&amp;#xA;&amp;lt;cn&amp;gt;OrigState&amp;lt;/cn&amp;gt;&amp;#xD;&amp;#xA;&amp;lt;cn&amp;gt;DestState&amp;lt;/cn&amp;gt;&amp;#xD;&amp;#xA;&amp;lt;cn&amp;gt;'"</definedName>
    <definedName name="_AMO_ContentDefinition_247660852.26" hidden="1">"'CustID&amp;lt;/cn&amp;gt;&amp;#xD;&amp;#xA;&amp;lt;cn&amp;gt;CustAddr&amp;lt;/cn&amp;gt;&amp;#xD;&amp;#xA;&amp;lt;cn&amp;gt;rptCustName&amp;lt;/cn&amp;gt;&amp;#xD;&amp;#xA;&amp;lt;cn&amp;gt;ShipperName&amp;lt;/cn&amp;gt;&amp;#xD;&amp;#xA;&amp;lt;cn&amp;gt;ShipperID&amp;lt;/cn&amp;gt;&amp;#xD;&amp;#xA;&amp;lt;cn&amp;gt;ShipperAddr&amp;lt;/cn&amp;gt;&amp;#xD;&amp;#xA;&amp;lt;cn&amp;gt;ShipperCi'"</definedName>
    <definedName name="_AMO_ContentDefinition_247660852.27" hidden="1">"'ty&amp;lt;/cn&amp;gt;&amp;#xD;&amp;#xA;&amp;lt;cn&amp;gt;ShipperState&amp;lt;/cn&amp;gt;&amp;#xD;&amp;#xA;&amp;lt;cn&amp;gt;ShipperZipcode&amp;lt;/cn&amp;gt;&amp;#xD;&amp;#xA;&amp;lt;cn&amp;gt;ConsigneeName&amp;lt;/cn&amp;gt;&amp;#xD;&amp;#xA;&amp;lt;cn&amp;gt;ConsigneeID&amp;lt;/cn&amp;gt;&amp;#xD;&amp;#xA;&amp;lt;cn&amp;gt;ConsigneeAddr&amp;lt;/cn&amp;gt;&amp;#xD;&amp;#xA;&amp;lt;cn&amp;gt;'"</definedName>
    <definedName name="_AMO_ContentDefinition_247660852.28" hidden="1">"'ConsigneeCity&amp;lt;/cn&amp;gt;&amp;#xD;&amp;#xA;&amp;lt;cn&amp;gt;ConsigneeState&amp;lt;/cn&amp;gt;&amp;#xD;&amp;#xA;&amp;lt;cn&amp;gt;ConsigneeZipcode&amp;lt;/cn&amp;gt;&amp;#xD;&amp;#xA;&amp;lt;cn&amp;gt;UltimateShipper&amp;lt;/cn&amp;gt;&amp;#xD;&amp;#xA;&amp;lt;cn&amp;gt;UltimateShipperID&amp;lt;/cn&amp;gt;&amp;#xD;&amp;#xA;&amp;lt;cn&amp;gt;UltimateShipperAddr&amp;l'"</definedName>
    <definedName name="_AMO_ContentDefinition_247660852.29" hidden="1">"'t;/cn&amp;gt;&amp;#xD;&amp;#xA;&amp;lt;cn&amp;gt;UltimateShipperCity&amp;lt;/cn&amp;gt;&amp;#xD;&amp;#xA;&amp;lt;cn&amp;gt;UltimateShipperState&amp;lt;/cn&amp;gt;&amp;#xD;&amp;#xA;&amp;lt;cn&amp;gt;UltimateShipperZipcode&amp;lt;/cn&amp;gt;&amp;#xD;&amp;#xA;&amp;lt;cn&amp;gt;UltimateConsignee&amp;lt;/cn&amp;gt;&amp;#xD;&amp;#xA;&amp;lt;cn&amp;gt;UltimateConsigneeID&amp;'"</definedName>
    <definedName name="_AMO_ContentDefinition_247660852.3" hidden="1">"'
  &lt;param n=""DataSource"" v=""&amp;lt;SasDataSource Version=&amp;quot;4.2&amp;quot; Type=&amp;quot;SAS.Servers.Dataset&amp;quot; Svr=&amp;quot;SASApp&amp;quot; Lib=&amp;quot;FECDL&amp;quot; Filter=&amp;quot;Year = '2015' AND TransportMethod = 'Intermodal' AND BusinessSegment = 'Motor Carri'"</definedName>
    <definedName name="_AMO_ContentDefinition_247660852.30" hidden="1">"'lt;/cn&amp;gt;&amp;#xD;&amp;#xA;&amp;lt;cn&amp;gt;UltimateConsigneeAddr&amp;lt;/cn&amp;gt;&amp;#xD;&amp;#xA;&amp;lt;cn&amp;gt;UltimateConsigneeCity&amp;lt;/cn&amp;gt;&amp;#xD;&amp;#xA;&amp;lt;cn&amp;gt;UltimateConsigneeState&amp;lt;/cn&amp;gt;&amp;#xD;&amp;#xA;&amp;lt;cn&amp;gt;UltimateConsigneeZipcode&amp;lt;/cn&amp;gt;&amp;#xD;&amp;#xA;&amp;lt;cn&amp;gt;Beneficia'"</definedName>
    <definedName name="_AMO_ContentDefinition_247660852.31" hidden="1">"'lOwner&amp;lt;/cn&amp;gt;&amp;#xD;&amp;#xA;&amp;lt;cn&amp;gt;BeneficialOwnerID&amp;lt;/cn&amp;gt;&amp;#xD;&amp;#xA;&amp;lt;cn&amp;gt;BeneficialOwnerAddr&amp;lt;/cn&amp;gt;&amp;#xD;&amp;#xA;&amp;lt;cn&amp;gt;BeneficialOwnerCity&amp;lt;/cn&amp;gt;&amp;#xD;&amp;#xA;&amp;lt;cn&amp;gt;BeneficialOwnerState&amp;lt;/cn&amp;gt;&amp;#xD;&amp;#xA;&amp;lt;cn&amp;gt;BeneficialOwner'"</definedName>
    <definedName name="_AMO_ContentDefinition_247660852.32" hidden="1">"'Zipcode&amp;lt;/cn&amp;gt;&amp;#xD;&amp;#xA;&amp;lt;cn&amp;gt;NotifyParty&amp;lt;/cn&amp;gt;&amp;#xD;&amp;#xA;&amp;lt;cn&amp;gt;NotifyPartyCity&amp;lt;/cn&amp;gt;&amp;#xD;&amp;#xA;&amp;lt;cn&amp;gt;NotifyPartyState&amp;lt;/cn&amp;gt;&amp;#xD;&amp;#xA;&amp;lt;cn&amp;gt;NotifyPartyID&amp;lt;/cn&amp;gt;&amp;#xD;&amp;#xA;&amp;lt;cn&amp;gt;NotifyPartyAddr&amp;lt;/cn&amp;gt;&amp;#xD;&amp;#x'"</definedName>
    <definedName name="_AMO_ContentDefinition_247660852.33" hidden="1">"'A;&amp;lt;cn&amp;gt;NotifyPartyZipcode&amp;lt;/cn&amp;gt;&amp;#xD;&amp;#xA;&amp;lt;cn&amp;gt;Rate1SCAC&amp;lt;/cn&amp;gt;&amp;#xD;&amp;#xA;&amp;lt;cn&amp;gt;Rate1AuthNbr&amp;lt;/cn&amp;gt;&amp;#xD;&amp;#xA;&amp;lt;cn&amp;gt;Rate2SCAC&amp;lt;/cn&amp;gt;&amp;#xD;&amp;#xA;&amp;lt;cn&amp;gt;Rate2AuthNbr&amp;lt;/cn&amp;gt;&amp;#xD;&amp;#xA;&amp;lt;cn&amp;gt;Rate3SCAC&amp;lt;/cn&amp;gt;&amp;#xD'"</definedName>
    <definedName name="_AMO_ContentDefinition_247660852.34" hidden="1">"';&amp;#xA;&amp;lt;cn&amp;gt;Rate3AuthNbr&amp;lt;/cn&amp;gt;&amp;#xD;&amp;#xA;&amp;lt;cn&amp;gt;OurProp&amp;lt;/cn&amp;gt;&amp;#xD;&amp;#xA;&amp;lt;cn&amp;gt;Estimated&amp;lt;/cn&amp;gt;&amp;#xD;&amp;#xA;&amp;lt;cn&amp;gt;EstimateOnly&amp;lt;/cn&amp;gt;&amp;#xD;&amp;#xA;&amp;lt;cn&amp;gt;Revenue&amp;lt;/cn&amp;gt;&amp;#xD;&amp;#xA;&amp;lt;cn&amp;gt;RevenueNoFuel&amp;lt;/cn&amp;gt;&amp;#xD;&amp;#xA'"</definedName>
    <definedName name="_AMO_ContentDefinition_247660852.35" hidden="1">"';&amp;lt;cn&amp;gt;Fuel&amp;lt;/cn&amp;gt;&amp;#xD;&amp;#xA;&amp;lt;cn&amp;gt;FuelAccrual&amp;lt;/cn&amp;gt;&amp;#xD;&amp;#xA;&amp;lt;cn&amp;gt;FuelEstimate&amp;lt;/cn&amp;gt;&amp;#xD;&amp;#xA;&amp;lt;cn&amp;gt;IProd&amp;lt;/cn&amp;gt;&amp;#xD;&amp;#xA;&amp;lt;cn&amp;gt;AtlantaServType&amp;lt;/cn&amp;gt;&amp;#xD;&amp;#xA;&amp;lt;cn&amp;gt;IPType&amp;lt;/cn&amp;gt;&amp;#xD;&amp;#xA;&amp;lt;cn&amp;gt;I'"</definedName>
    <definedName name="_AMO_ContentDefinition_247660852.36" hidden="1">"'PTypeDesc&amp;lt;/cn&amp;gt;&amp;#xD;&amp;#xA;&amp;lt;cn&amp;gt;DataSource&amp;lt;/cn&amp;gt;&amp;#xD;&amp;#xA;&amp;lt;cn&amp;gt;InvoiceNbr&amp;lt;/cn&amp;gt;&amp;#xD;&amp;#xA;&amp;lt;cn&amp;gt;InvoiceVer&amp;lt;/cn&amp;gt;&amp;#xD;&amp;#xA;&amp;lt;cn&amp;gt;InvoiceBillDate&amp;lt;/cn&amp;gt;&amp;#xD;&amp;#xA;&amp;lt;cn&amp;gt;InvoiceCustName&amp;lt;/cn&amp;gt;&amp;#xD;&amp;#xA;&amp;lt;cn'"</definedName>
    <definedName name="_AMO_ContentDefinition_247660852.37" hidden="1">"'&amp;gt;InvoiceCustID&amp;lt;/cn&amp;gt;&amp;#xD;&amp;#xA;&amp;lt;cn&amp;gt;InvoiceCustAddr&amp;lt;/cn&amp;gt;&amp;#xD;&amp;#xA;&amp;lt;cn&amp;gt;ProMiles&amp;lt;/cn&amp;gt;&amp;#xD;&amp;#xA;&amp;lt;cn&amp;gt;Direction&amp;lt;/cn&amp;gt;&amp;#xD;&amp;#xA;&amp;lt;cn&amp;gt;ICHRRoad&amp;lt;/cn&amp;gt;&amp;#xD;&amp;#xA;&amp;lt;cn&amp;gt;LineHaulACC&amp;lt;/cn&amp;gt;&amp;#xD;&amp;#xA;&amp;lt;cn&amp;'"</definedName>
    <definedName name="_AMO_ContentDefinition_247660852.38" hidden="1">"'gt;Accessorial&amp;lt;/cn&amp;gt;&amp;#xD;&amp;#xA;&amp;lt;cn&amp;gt;HaulRoad&amp;lt;/cn&amp;gt;&amp;#xD;&amp;#xA;&amp;lt;cn&amp;gt;AARCarType&amp;lt;/cn&amp;gt;&amp;#xD;&amp;#xA;&amp;lt;cn&amp;gt;BlockToCustID&amp;lt;/cn&amp;gt;&amp;#xD;&amp;#xA;&amp;lt;cn&amp;gt;BlockToCustAddr&amp;lt;/cn&amp;gt;&amp;#xD;&amp;#xA;&amp;lt;cn&amp;gt;Commodity&amp;lt;/cn&amp;gt;&amp;#xD;&amp;#xA;&amp;lt;cn'"</definedName>
    <definedName name="_AMO_ContentDefinition_247660852.39" hidden="1">"'&amp;gt;TrainID&amp;lt;/cn&amp;gt;&amp;#xD;&amp;#xA;&amp;lt;cn&amp;gt;InCareofPartyID&amp;lt;/cn&amp;gt;&amp;#xD;&amp;#xA;&amp;lt;cn&amp;gt;InCareofPartyAddr&amp;lt;/cn&amp;gt;&amp;#xD;&amp;#xA;&amp;lt;cn&amp;gt;InCareofParty&amp;lt;/cn&amp;gt;&amp;#xD;&amp;#xA;&amp;lt;cn&amp;gt;InCareofPartyCity&amp;lt;/cn&amp;gt;&amp;#xD;&amp;#xA;&amp;lt;cn&amp;gt;InCareofPartyState&amp;lt;/'"</definedName>
    <definedName name="_AMO_ContentDefinition_247660852.4" hidden="1">"'ers'&amp;quot; FilterDS=&amp;quot;&amp;amp;lt;?xml version=&amp;amp;quot;1.0&amp;amp;quot; encoding=&amp;amp;quot;utf-16&amp;amp;quot;?&amp;amp;gt;&amp;amp;lt;FilterTree&amp;amp;gt;&amp;amp;lt;TreeRoot&amp;amp;gt;&amp;amp;lt;ID&amp;amp;gt;2194bfad-931f-4366-83c4-0dff9e587708&amp;amp;lt;/ID&amp;amp;gt;&amp;amp;lt;Filte'"</definedName>
    <definedName name="_AMO_ContentDefinition_247660852.40" hidden="1">"'cn&amp;gt;&amp;#xD;&amp;#xA;&amp;lt;cn&amp;gt;InCareofPartyZipcode&amp;lt;/cn&amp;gt;&amp;#xD;&amp;#xA;&amp;lt;cn&amp;gt;GrossWeight&amp;lt;/cn&amp;gt;&amp;#xD;&amp;#xA;&amp;lt;cn&amp;gt;initiative_name&amp;lt;/cn&amp;gt;&amp;#xD;&amp;#xA;&amp;lt;cn&amp;gt;BudgetUnits&amp;lt;/cn&amp;gt;&amp;#xD;&amp;#xA;&amp;lt;cn&amp;gt;BudgetRevenue&amp;lt;/cn&amp;gt;&amp;#xD;&amp;#xA;&amp;lt;cn&amp;gt;'"</definedName>
    <definedName name="_AMO_ContentDefinition_247660852.41" hidden="1">"'OrigCustID&amp;lt;/cn&amp;gt;&amp;#xD;&amp;#xA;&amp;lt;cn&amp;gt;OrigCustAddr&amp;lt;/cn&amp;gt;&amp;#xD;&amp;#xA;&amp;lt;cn&amp;gt;PortMiami&amp;lt;/cn&amp;gt;&amp;#xD;&amp;#xA;&amp;lt;cn&amp;gt;TrafficCustName&amp;lt;/cn&amp;gt;&amp;#xD;&amp;#xA;&amp;lt;cn&amp;gt;RevWeek&amp;lt;/cn&amp;gt;&amp;#xD;&amp;#xA;&amp;lt;cn&amp;gt;BudgetRec&amp;lt;/cn&amp;gt;&amp;#xD;&amp;#xA;&amp;lt;cn&amp;gt;eql'"</definedName>
    <definedName name="_AMO_ContentDefinition_247660852.42" hidden="1">"'ength_adjusted&amp;lt;/cn&amp;gt;&amp;#xD;&amp;#xA;&amp;lt;cn&amp;gt;DivisionName&amp;lt;/cn&amp;gt;&amp;#xD;&amp;#xA;&amp;lt;cn&amp;gt;Salesperson&amp;lt;/cn&amp;gt;&amp;#xD;&amp;#xA;&amp;lt;cn&amp;gt;SalesVP&amp;lt;/cn&amp;gt;&amp;#xD;&amp;#xA;&amp;lt;cn&amp;gt;CSXFacilitator&amp;lt;/cn&amp;gt;&amp;#xD;&amp;#xA;&amp;lt;cn&amp;gt;OrigShippername&amp;lt;/cn&amp;gt;&amp;#xD;&amp;#xA;&amp;l'"</definedName>
    <definedName name="_AMO_ContentDefinition_247660852.43" hidden="1">"'t;cn&amp;gt;OrigShipperID&amp;lt;/cn&amp;gt;&amp;#xD;&amp;#xA;&amp;lt;cn&amp;gt;OrigShipperAddr&amp;lt;/cn&amp;gt;&amp;#xD;&amp;#xA;&amp;lt;cn&amp;gt;OrigUltimateShipper&amp;lt;/cn&amp;gt;&amp;#xD;&amp;#xA;&amp;lt;cn&amp;gt;OrigUltimateShipperID&amp;lt;/cn&amp;gt;&amp;#xD;&amp;#xA;&amp;lt;cn&amp;gt;OrigUltimateShipperAddr&amp;lt;/cn&amp;gt;&amp;#xD;&amp;#xA;&amp;lt;cn&amp;'"</definedName>
    <definedName name="_AMO_ContentDefinition_247660852.44" hidden="1">"'gt;OrigConsigneename&amp;lt;/cn&amp;gt;&amp;#xD;&amp;#xA;&amp;lt;cn&amp;gt;OrigConsigneeID&amp;lt;/cn&amp;gt;&amp;#xD;&amp;#xA;&amp;lt;cn&amp;gt;OrigConsigneeAddr&amp;lt;/cn&amp;gt;&amp;#xD;&amp;#xA;&amp;lt;cn&amp;gt;OrigUltimateConsignee&amp;lt;/cn&amp;gt;&amp;#xD;&amp;#xA;&amp;lt;cn&amp;gt;OrigUltimateConsigneeID&amp;lt;/cn&amp;gt;&amp;#xD;&amp;#xA;&amp;lt;cn&amp;gt;'"</definedName>
    <definedName name="_AMO_ContentDefinition_247660852.45" hidden="1">"'OrigUltimateConsigneeAddr&amp;lt;/cn&amp;gt;&amp;#xD;&amp;#xA;&amp;lt;cn&amp;gt;E1CustID&amp;lt;/cn&amp;gt;&amp;#xD;&amp;#xA;&amp;lt;cn&amp;gt;DestCity&amp;lt;/cn&amp;gt;&amp;#xD;&amp;#xA;&amp;lt;cn&amp;gt;OrigCity&amp;lt;/cn&amp;gt;&amp;#xD;&amp;#xA;&amp;lt;cn&amp;gt;TrafficCategory&amp;lt;/cn&amp;gt;&amp;#xD;&amp;#xA;&amp;lt;cn&amp;gt;Old_ShipperName&amp;lt;/cn&amp;gt;&amp;#xD;&amp;'"</definedName>
    <definedName name="_AMO_ContentDefinition_247660852.46" hidden="1">"'#xA;&amp;lt;cn&amp;gt;Old_ShipperID&amp;lt;/cn&amp;gt;&amp;#xD;&amp;#xA;&amp;lt;cn&amp;gt;Old_ShipperAddr&amp;lt;/cn&amp;gt;&amp;#xD;&amp;#xA;&amp;lt;cn&amp;gt;Old_Consigneename&amp;lt;/cn&amp;gt;&amp;#xD;&amp;#xA;&amp;lt;cn&amp;gt;Old_ConsigneeID&amp;lt;/cn&amp;gt;&amp;#xD;&amp;#xA;&amp;lt;cn&amp;gt;Old_ConsigneeAddr&amp;lt;/cn&amp;gt;&amp;#xD;&amp;#xA;&amp;lt;cn&amp;gt;New_S'"</definedName>
    <definedName name="_AMO_ContentDefinition_247660852.47" hidden="1">"'hipperName&amp;lt;/cn&amp;gt;&amp;#xD;&amp;#xA;&amp;lt;cn&amp;gt;New_ShipperID&amp;lt;/cn&amp;gt;&amp;#xD;&amp;#xA;&amp;lt;cn&amp;gt;New_ShipperAddr&amp;lt;/cn&amp;gt;&amp;#xD;&amp;#xA;&amp;lt;cn&amp;gt;New_Consigneename&amp;lt;/cn&amp;gt;&amp;#xD;&amp;#xA;&amp;lt;cn&amp;gt;New_ConsigneeID&amp;lt;/cn&amp;gt;&amp;#xD;&amp;#xA;&amp;lt;cn&amp;gt;New_ConsigneeAddr&amp;lt;/cn&amp;g'"</definedName>
    <definedName name="_AMO_ContentDefinition_247660852.48" hidden="1">"'t;&amp;#xD;&amp;#xA;&amp;lt;/ColOrd&amp;gt;&amp;#xD;&amp;#xA;&amp;lt;/SasDataSource&amp;gt;"" /&gt;_x000D_
  &lt;param n=""ServerName"" v=""SASApp"" /&gt;_x000D_
  &lt;param n=""SASFilter"" v=""Year = '2015' AND TransportMethod = 'Intermodal' AND BusinessSegment = 'Motor Carriers'"" /&gt;_x000D_
  &lt;param n=""DataF'"</definedName>
    <definedName name="_AMO_ContentDefinition_247660852.49" hidden="1">"'ieldsList"" v=""Sum of Units,Sum of LineHaul"" /&gt;_x000D_
  &lt;param n=""ClassName"" v=""SAS.OfficeAddin.PivotTable"" /&gt;_x000D_
  &lt;param n=""NamedRange"" v=""_AMO_SingleObject_247660852_PivotTable_247660852"" /&gt;_x000D_
  &lt;ExcelXMLOptions AdjColWidths=""True"" RowOpt=""In'"</definedName>
    <definedName name="_AMO_ContentDefinition_247660852.5" hidden="1">"'rType&amp;amp;gt;COLUMN&amp;amp;lt;/FilterType&amp;amp;gt;&amp;amp;lt;TableID /&amp;amp;gt;&amp;amp;lt;ColumnName&amp;amp;gt;Year&amp;amp;lt;/ColumnName&amp;amp;gt;&amp;amp;lt;ColumnType&amp;amp;gt;Character&amp;amp;lt;/ColumnType&amp;amp;gt;&amp;amp;lt;GroupLevel /&amp;amp;gt;&amp;amp;lt;SiblingLink&amp;amp;gt;&amp;amp;l'"</definedName>
    <definedName name="_AMO_ContentDefinition_247660852.50" hidden="1">"'sertEntire"" ColOpt=""InsertCells"" /&gt;_x000D_
&lt;/ContentDefinition&gt;'"</definedName>
    <definedName name="_AMO_ContentDefinition_247660852.6" hidden="1">"'t;LinkType&amp;amp;gt;AND&amp;amp;lt;/LinkType&amp;amp;gt;&amp;amp;lt;Node&amp;amp;gt;&amp;amp;lt;ID&amp;amp;gt;3c3c60b5-ce3c-4a6c-b0f5-eb8d5a33fe77&amp;amp;lt;/ID&amp;amp;gt;&amp;amp;lt;FilterType&amp;amp;gt;COLUMN&amp;amp;lt;/FilterType&amp;amp;gt;&amp;amp;lt;TableID /&amp;amp;gt;&amp;amp;lt;ColumnName&amp;amp;gt;Tr'"</definedName>
    <definedName name="_AMO_ContentDefinition_247660852.7" hidden="1">"'ansportMethod&amp;amp;lt;/ColumnName&amp;amp;gt;&amp;amp;lt;ColumnType&amp;amp;gt;Character&amp;amp;lt;/ColumnType&amp;amp;gt;&amp;amp;lt;GroupLevel /&amp;amp;gt;&amp;amp;lt;SiblingLink&amp;amp;gt;&amp;amp;lt;LinkType&amp;amp;gt;AND&amp;amp;lt;/LinkType&amp;amp;gt;&amp;amp;lt;Node&amp;amp;gt;&amp;amp;lt;ID&amp;amp;gt;e422'"</definedName>
    <definedName name="_AMO_ContentDefinition_247660852.8" hidden="1">"'ad42-6ae1-4401-9092-e4e90cdbc6e4&amp;amp;lt;/ID&amp;amp;gt;&amp;amp;lt;FilterType&amp;amp;gt;COLUMN&amp;amp;lt;/FilterType&amp;amp;gt;&amp;amp;lt;TableID /&amp;amp;gt;&amp;amp;lt;ColumnName&amp;amp;gt;BusinessSegment&amp;amp;lt;/ColumnName&amp;amp;gt;&amp;amp;lt;ColumnType&amp;amp;gt;Character&amp;amp;lt;/Colu'"</definedName>
    <definedName name="_AMO_ContentDefinition_247660852.9" hidden="1">"'mnType&amp;amp;gt;&amp;amp;lt;GroupLevel /&amp;amp;gt;&amp;amp;lt;Operator&amp;amp;gt;=&amp;amp;lt;/Operator&amp;amp;gt;&amp;amp;lt;UseMacroFunction&amp;amp;gt;False&amp;amp;lt;/UseMacroFunction&amp;amp;gt;&amp;amp;lt;Not&amp;amp;gt;False&amp;amp;lt;/Not&amp;amp;gt;&amp;amp;lt;Label /&amp;amp;gt;&amp;amp;lt;RightHandSide&amp;'"</definedName>
    <definedName name="_AMO_ContentDefinition_682937942" hidden="1">"'Partitions:13'"</definedName>
    <definedName name="_AMO_ContentDefinition_682937942.0" hidden="1">"'&lt;ContentDefinition name=""SASApp:FECDL.DS_WB_REVENUE"" rsid=""682937942"" type=""PivotTable"" format=""ReportXml"" imgfmt=""ActiveX"" created=""08/24/2015 14:38:26"" modifed=""09/16/2015 15:21:24"" user=""Houghland"" apply=""False"" css=""C:\Program F'"</definedName>
    <definedName name="_AMO_ContentDefinition_682937942.1" hidden="1">"'iles\SASHome\x86\SASAddinforMicrosoftOffice\5.1\Styles\AMODefault.css"" range=""SASApp_FECDL_DS_WB_REVENUE_2"" auto=""False"" xTime=""00:00:00"" rTime=""00:00:57.0700000"" bgnew=""False"" nFmt=""False"" grphSet=""False"" imgY=""0"" imgX=""0""&gt;_x000D_
  &lt;fil'"</definedName>
    <definedName name="_AMO_ContentDefinition_682937942.10" hidden="1">"'Category&amp;lt;/cn&amp;gt;&amp;#xD;&amp;#xA;&amp;lt;cn&amp;gt;Division&amp;lt;/cn&amp;gt;&amp;#xD;&amp;#xA;&amp;lt;cn&amp;gt;OrigCity&amp;lt;/cn&amp;gt;&amp;#xD;&amp;#xA;&amp;lt;cn&amp;gt;DestCity&amp;lt;/cn&amp;gt;&amp;#xD;&amp;#xA;&amp;lt;cn&amp;gt;Units&amp;lt;/cn&amp;gt;&amp;#xD;&amp;#xA;&amp;lt;cn&amp;gt;LineHaul&amp;lt;/cn&amp;gt;&amp;#xD;&amp;#xA;&amp;lt;/Cols&amp;gt;&amp;#xD;&amp;#xA;&amp;lt;/Sa'"</definedName>
    <definedName name="_AMO_ContentDefinition_682937942.11" hidden="1">"'sDataSource&amp;gt;"" /&gt;_x000D_
  &lt;param n=""ServerName"" v=""SASApp"" /&gt;_x000D_
  &lt;param n=""SASFilter"" v=""Year = '2015'"" /&gt;_x000D_
  &lt;param n=""DataFieldsList"" v=""Sum of Units,Sum of LineHaul"" /&gt;_x000D_
  &lt;param n=""ClassName"" v=""SAS.OfficeAddin.PivotTable"" /&gt;_x000D_
  &lt;p'"</definedName>
    <definedName name="_AMO_ContentDefinition_682937942.12" hidden="1">"'aram n=""NamedRange"" v=""_AMO_SingleObject_682937942_PivotTable_682937942"" /&gt;_x000D_
  &lt;ExcelXMLOptions AdjColWidths=""True"" RowOpt=""InsertEntire"" ColOpt=""InsertCells"" /&gt;_x000D_
&lt;/ContentDefinition&gt;'"</definedName>
    <definedName name="_AMO_ContentDefinition_682937942.2" hidden="1">"'es /&gt;_x000D_
  &lt;parents /&gt;_x000D_
  &lt;children /&gt;_x000D_
  &lt;param n=""DisplayName"" v=""SASApp:FECDL.DS_WB_REVENUE"" /&gt;_x000D_
  &lt;param n=""DisplayType"" v=""PivotTable"" /&gt;_x000D_
  &lt;param n=""AMO_Version"" v=""5.1"" /&gt;_x000D_
  &lt;param n=""DataSourceType"" v=""SAS DATASET"" /&gt;_x000D_
  &lt;par'"</definedName>
    <definedName name="_AMO_ContentDefinition_682937942.3" hidden="1">"'am n=""DataSource"" v=""&amp;lt;SasDataSource Version=&amp;quot;4.2&amp;quot; Type=&amp;quot;SAS.Servers.Dataset&amp;quot; Svr=&amp;quot;SASApp&amp;quot; Lib=&amp;quot;FECDL&amp;quot; Filter=&amp;quot;Year = '2015'&amp;quot; FilterDS=&amp;quot;&amp;amp;lt;?xml version=&amp;amp;quot;1.0&amp;amp;quot; encoding=&amp;'"</definedName>
    <definedName name="_AMO_ContentDefinition_682937942.4" hidden="1">"'amp;quot;utf-16&amp;amp;quot;?&amp;amp;gt;&amp;amp;lt;FilterTree&amp;amp;gt;&amp;amp;lt;TreeRoot&amp;amp;gt;&amp;amp;lt;ID&amp;amp;gt;a3eea8cd-91df-4e41-8ff3-670fc1487cdf&amp;amp;lt;/ID&amp;amp;gt;&amp;amp;lt;FilterType&amp;amp;gt;COLUMN&amp;amp;lt;/FilterType&amp;amp;gt;&amp;amp;lt;TableID /&amp;amp;gt;&amp;amp;lt;Co'"</definedName>
    <definedName name="_AMO_ContentDefinition_682937942.5" hidden="1">"'lumnName&amp;amp;gt;Year&amp;amp;lt;/ColumnName&amp;amp;gt;&amp;amp;lt;ColumnType&amp;amp;gt;Character&amp;amp;lt;/ColumnType&amp;amp;gt;&amp;amp;lt;GroupLevel /&amp;amp;gt;&amp;amp;lt;Operator&amp;amp;gt;=&amp;amp;lt;/Operator&amp;amp;gt;&amp;amp;lt;UseMacroFunction&amp;amp;gt;False&amp;amp;lt;/UseMacroFunction&amp;a'"</definedName>
    <definedName name="_AMO_ContentDefinition_682937942.6" hidden="1">"'mp;gt;&amp;amp;lt;Not&amp;amp;gt;False&amp;amp;lt;/Not&amp;amp;gt;&amp;amp;lt;Label /&amp;amp;gt;&amp;amp;lt;RightHandSide&amp;amp;gt;&amp;amp;lt;RightHandSideNumType&amp;amp;gt;SINGLE&amp;amp;lt;/RightHandSideNumType&amp;amp;gt;&amp;amp;lt;RightHandSideItems&amp;amp;gt;&amp;amp;lt;RHSItem&amp;amp;gt;&amp;amp;lt;RHSTy'"</definedName>
    <definedName name="_AMO_ContentDefinition_682937942.7" hidden="1">"'pe&amp;amp;gt;EXPRESSION&amp;amp;lt;/RHSType&amp;amp;gt;&amp;amp;lt;AddQuotes&amp;amp;gt;True&amp;amp;lt;/AddQuotes&amp;amp;gt;&amp;amp;lt;DateFormat&amp;amp;gt;None&amp;amp;lt;/DateFormat&amp;amp;gt;&amp;amp;lt;RightHandSideExpression&amp;amp;gt;2015&amp;amp;lt;/RightHandSideExpression&amp;amp;gt;&amp;amp;lt;IsSu'"</definedName>
    <definedName name="_AMO_ContentDefinition_682937942.8" hidden="1">"'bquery&amp;amp;gt;False&amp;amp;lt;/IsSubquery&amp;amp;gt;&amp;amp;lt;SubqueryTemplateName /&amp;amp;gt;&amp;amp;lt;/RHSItem&amp;amp;gt;&amp;amp;lt;/RightHandSideItems&amp;amp;gt;&amp;amp;lt;/RightHandSide&amp;amp;gt;&amp;amp;lt;/TreeRoot&amp;amp;gt;&amp;amp;lt;/FilterTree&amp;amp;gt;&amp;quot; ColSelFlg=&amp;quot;0&amp;q'"</definedName>
    <definedName name="_AMO_ContentDefinition_682937942.9" hidden="1">"'uot; Name=&amp;quot;DS_WB_REVENUE&amp;quot;&amp;gt;&amp;#xD;&amp;#xA;&amp;lt;Cols&amp;gt;&amp;#xD;&amp;#xA;&amp;lt;cn&amp;gt;Year&amp;lt;/cn&amp;gt;&amp;#xD;&amp;#xA;&amp;lt;cn&amp;gt;Month&amp;lt;/cn&amp;gt;&amp;#xD;&amp;#xA;&amp;lt;cn&amp;gt;TransportMethod&amp;lt;/cn&amp;gt;&amp;#xD;&amp;#xA;&amp;lt;cn&amp;gt;BusinessSegment&amp;lt;/cn&amp;gt;&amp;#xD;&amp;#xA;&amp;lt;cn&amp;gt;Traffic'"</definedName>
    <definedName name="_AMO_ContentDefinition_972960867" hidden="1">"'Partitions:49'"</definedName>
    <definedName name="_AMO_ContentDefinition_972960867.0" hidden="1">"'&lt;ContentDefinition name=""SASApp:FECDL.DS_WB_REVENUE"" rsid=""972960867"" type=""PivotTable"" format=""ReportXml"" imgfmt=""ActiveX"" created=""08/24/2015 14:32:20"" modifed=""08/24/2015 14:43:02"" user=""Houghland"" apply=""False"" css=""C:\Program F'"</definedName>
    <definedName name="_AMO_ContentDefinition_972960867.1" hidden="1">"'iles\SASHome\x86\SASAddinforMicrosoftOffice\5.1\Styles\AMODefault.css"" range=""SASApp_FECDL_DS_WB_REVENUE"" auto=""False"" xTime=""00:00:00"" rTime=""00:00:12.7005080"" bgnew=""False"" nFmt=""False"" grphSet=""False"" imgY=""0"" imgX=""0""&gt;_x000D_
  &lt;files'"</definedName>
    <definedName name="_AMO_ContentDefinition_972960867.10" hidden="1">"';lt;/ColumnName&amp;amp;gt;&amp;amp;lt;ColumnType&amp;amp;gt;Character&amp;amp;lt;/ColumnType&amp;amp;gt;&amp;amp;lt;GroupLevel /&amp;amp;gt;&amp;amp;lt;Operator&amp;amp;gt;=&amp;amp;lt;/Operator&amp;amp;gt;&amp;amp;lt;UseMacroFunction&amp;amp;gt;False&amp;amp;lt;/UseMacroFunction&amp;amp;gt;&amp;amp;lt;Not&amp;amp;gt'"</definedName>
    <definedName name="_AMO_ContentDefinition_972960867.11" hidden="1">"';False&amp;amp;lt;/Not&amp;amp;gt;&amp;amp;lt;Label /&amp;amp;gt;&amp;amp;lt;RightHandSide&amp;amp;gt;&amp;amp;lt;RightHandSideNumType&amp;amp;gt;SINGLE&amp;amp;lt;/RightHandSideNumType&amp;amp;gt;&amp;amp;lt;RightHandSideItems&amp;amp;gt;&amp;amp;lt;RHSItem&amp;amp;gt;&amp;amp;lt;RHSType&amp;amp;gt;EXPRESSION&amp;amp'"</definedName>
    <definedName name="_AMO_ContentDefinition_972960867.12" hidden="1">"';lt;/RHSType&amp;amp;gt;&amp;amp;lt;AddQuotes&amp;amp;gt;True&amp;amp;lt;/AddQuotes&amp;amp;gt;&amp;amp;lt;DateFormat&amp;amp;gt;None&amp;amp;lt;/DateFormat&amp;amp;gt;&amp;amp;lt;RightHandSideExpression&amp;amp;gt;International Shippers&amp;amp;lt;/RightHandSideExpression&amp;amp;gt;&amp;amp;lt;IsSubquery'"</definedName>
    <definedName name="_AMO_ContentDefinition_972960867.13" hidden="1">"'&amp;amp;gt;False&amp;amp;lt;/IsSubquery&amp;amp;gt;&amp;amp;lt;SubqueryTemplateName /&amp;amp;gt;&amp;amp;lt;/RHSItem&amp;amp;gt;&amp;amp;lt;/RightHandSideItems&amp;amp;gt;&amp;amp;lt;/RightHandSide&amp;amp;gt;&amp;amp;lt;/Node&amp;amp;gt;&amp;amp;lt;/SiblingLink&amp;amp;gt;&amp;amp;lt;Operator&amp;amp;gt;=&amp;amp;lt;/O'"</definedName>
    <definedName name="_AMO_ContentDefinition_972960867.14" hidden="1">"'perator&amp;amp;gt;&amp;amp;lt;UseMacroFunction&amp;amp;gt;False&amp;amp;lt;/UseMacroFunction&amp;amp;gt;&amp;amp;lt;Not&amp;amp;gt;False&amp;amp;lt;/Not&amp;amp;gt;&amp;amp;lt;Label /&amp;amp;gt;&amp;amp;lt;RightHandSide&amp;amp;gt;&amp;amp;lt;RightHandSideNumType&amp;amp;gt;SINGLE&amp;amp;lt;/RightHandSideNumTyp'"</definedName>
    <definedName name="_AMO_ContentDefinition_972960867.15" hidden="1">"'e&amp;amp;gt;&amp;amp;lt;RightHandSideItems&amp;amp;gt;&amp;amp;lt;RHSItem&amp;amp;gt;&amp;amp;lt;RHSType&amp;amp;gt;EXPRESSION&amp;amp;lt;/RHSType&amp;amp;gt;&amp;amp;lt;AddQuotes&amp;amp;gt;True&amp;amp;lt;/AddQuotes&amp;amp;gt;&amp;amp;lt;DateFormat&amp;amp;gt;None&amp;amp;lt;/DateFormat&amp;amp;gt;&amp;amp;lt;RightHan'"</definedName>
    <definedName name="_AMO_ContentDefinition_972960867.16" hidden="1">"'dSideExpression&amp;amp;gt;Intermodal&amp;amp;lt;/RightHandSideExpression&amp;amp;gt;&amp;amp;lt;IsSubquery&amp;amp;gt;False&amp;amp;lt;/IsSubquery&amp;amp;gt;&amp;amp;lt;SubqueryTemplateName /&amp;amp;gt;&amp;amp;lt;/RHSItem&amp;amp;gt;&amp;amp;lt;/RightHandSideItems&amp;amp;gt;&amp;amp;lt;/RightHandSide&amp;'"</definedName>
    <definedName name="_AMO_ContentDefinition_972960867.17" hidden="1">"'amp;gt;&amp;amp;lt;/Node&amp;amp;gt;&amp;amp;lt;/SiblingLink&amp;amp;gt;&amp;amp;lt;Operator&amp;amp;gt;=&amp;amp;lt;/Operator&amp;amp;gt;&amp;amp;lt;UseMacroFunction&amp;amp;gt;False&amp;amp;lt;/UseMacroFunction&amp;amp;gt;&amp;amp;lt;Not&amp;amp;gt;False&amp;amp;lt;/Not&amp;amp;gt;&amp;amp;lt;Label /&amp;amp;gt;&amp;amp;lt;'"</definedName>
    <definedName name="_AMO_ContentDefinition_972960867.18" hidden="1">"'RightHandSide&amp;amp;gt;&amp;amp;lt;RightHandSideNumType&amp;amp;gt;SINGLE&amp;amp;lt;/RightHandSideNumType&amp;amp;gt;&amp;amp;lt;RightHandSideItems&amp;amp;gt;&amp;amp;lt;RHSItem&amp;amp;gt;&amp;amp;lt;RHSType&amp;amp;gt;EXPRESSION&amp;amp;lt;/RHSType&amp;amp;gt;&amp;amp;lt;AddQuotes&amp;amp;gt;True&amp;amp;lt;'"</definedName>
    <definedName name="_AMO_ContentDefinition_972960867.19" hidden="1">"'/AddQuotes&amp;amp;gt;&amp;amp;lt;DateFormat&amp;amp;gt;None&amp;amp;lt;/DateFormat&amp;amp;gt;&amp;amp;lt;RightHandSideExpression&amp;amp;gt;2015&amp;amp;lt;/RightHandSideExpression&amp;amp;gt;&amp;amp;lt;IsSubquery&amp;amp;gt;False&amp;amp;lt;/IsSubquery&amp;amp;gt;&amp;amp;lt;SubqueryTemplateName /&amp;amp;'"</definedName>
    <definedName name="_AMO_ContentDefinition_972960867.2" hidden="1">"' /&gt;_x000D_
  &lt;parents /&gt;_x000D_
  &lt;children /&gt;_x000D_
  &lt;param n=""DisplayName"" v=""SASApp:FECDL.DS_WB_REVENUE"" /&gt;_x000D_
  &lt;param n=""DisplayType"" v=""PivotTable"" /&gt;_x000D_
  &lt;param n=""AMO_Version"" v=""5.1"" /&gt;_x000D_
  &lt;param n=""DataSourceType"" v=""SAS DATASET"" /&gt;_x000D_
  &lt;param'"</definedName>
    <definedName name="_AMO_ContentDefinition_972960867.20" hidden="1">"'gt;&amp;amp;lt;/RHSItem&amp;amp;gt;&amp;amp;lt;/RightHandSideItems&amp;amp;gt;&amp;amp;lt;/RightHandSide&amp;amp;gt;&amp;amp;lt;/TreeRoot&amp;amp;gt;&amp;amp;lt;/FilterTree&amp;amp;gt;&amp;quot; DispVarsSortOrder=&amp;quot;1&amp;quot; ColSelFlg=&amp;quot;0&amp;quot; Name=&amp;quot;DS_WB_REVENUE&amp;quot;&amp;gt;&amp;#xD;&amp;#xA;'"</definedName>
    <definedName name="_AMO_ContentDefinition_972960867.21" hidden="1">"'&amp;lt;Cols&amp;gt;&amp;#xD;&amp;#xA;&amp;lt;cn&amp;gt;Year&amp;lt;/cn&amp;gt;&amp;#xD;&amp;#xA;&amp;lt;cn&amp;gt;Month&amp;lt;/cn&amp;gt;&amp;#xD;&amp;#xA;&amp;lt;cn&amp;gt;TransportMethod&amp;lt;/cn&amp;gt;&amp;#xD;&amp;#xA;&amp;lt;cn&amp;gt;BusinessSegment&amp;lt;/cn&amp;gt;&amp;#xD;&amp;#xA;&amp;lt;cn&amp;gt;TrafficCategory&amp;lt;/cn&amp;gt;&amp;#xD;&amp;#xA;&amp;lt;cn&amp;gt;Division&amp;l'"</definedName>
    <definedName name="_AMO_ContentDefinition_972960867.22" hidden="1">"'t;/cn&amp;gt;&amp;#xD;&amp;#xA;&amp;lt;cn&amp;gt;OrigCity&amp;lt;/cn&amp;gt;&amp;#xD;&amp;#xA;&amp;lt;cn&amp;gt;DestCity&amp;lt;/cn&amp;gt;&amp;#xD;&amp;#xA;&amp;lt;cn&amp;gt;Units&amp;lt;/cn&amp;gt;&amp;#xD;&amp;#xA;&amp;lt;cn&amp;gt;LineHaul&amp;lt;/cn&amp;gt;&amp;#xD;&amp;#xA;&amp;lt;/Cols&amp;gt;&amp;#xD;&amp;#xA;&amp;lt;ColOrd&amp;gt;&amp;#xD;&amp;#xA;&amp;lt;cn&amp;gt;Year&amp;lt;/cn&amp;gt;&amp;#xD;&amp;#'"</definedName>
    <definedName name="_AMO_ContentDefinition_972960867.23" hidden="1">"'xA;&amp;lt;cn&amp;gt;Month&amp;lt;/cn&amp;gt;&amp;#xD;&amp;#xA;&amp;lt;cn&amp;gt;TransportMethod&amp;lt;/cn&amp;gt;&amp;#xD;&amp;#xA;&amp;lt;cn&amp;gt;BusinessSegment&amp;lt;/cn&amp;gt;&amp;#xD;&amp;#xA;&amp;lt;cn&amp;gt;TrafficCategory&amp;lt;/cn&amp;gt;&amp;#xD;&amp;#xA;&amp;lt;cn&amp;gt;Division&amp;lt;/cn&amp;gt;&amp;#xD;&amp;#xA;&amp;lt;cn&amp;gt;OrigCity&amp;lt;/cn&amp;gt;&amp;#xD;&amp;'"</definedName>
    <definedName name="_AMO_ContentDefinition_972960867.24" hidden="1">"'#xA;&amp;lt;cn&amp;gt;DestCity&amp;lt;/cn&amp;gt;&amp;#xD;&amp;#xA;&amp;lt;cn&amp;gt;Units&amp;lt;/cn&amp;gt;&amp;#xD;&amp;#xA;&amp;lt;cn&amp;gt;LineHaul&amp;lt;/cn&amp;gt;&amp;#xD;&amp;#xA;&amp;lt;cn&amp;gt;AARCarType&amp;lt;/cn&amp;gt;&amp;#xD;&amp;#xA;&amp;lt;cn&amp;gt;Accessorial&amp;lt;/cn&amp;gt;&amp;#xD;&amp;#xA;&amp;lt;cn&amp;gt;AcctYrMo&amp;lt;/cn&amp;gt;&amp;#xD;&amp;#xA;&amp;lt;cn&amp;gt;A'"</definedName>
    <definedName name="_AMO_ContentDefinition_972960867.25" hidden="1">"'tlantaServType&amp;lt;/cn&amp;gt;&amp;#xD;&amp;#xA;&amp;lt;cn&amp;gt;BeneficialOwner&amp;lt;/cn&amp;gt;&amp;#xD;&amp;#xA;&amp;lt;cn&amp;gt;BeneficialOwnerAddr&amp;lt;/cn&amp;gt;&amp;#xD;&amp;#xA;&amp;lt;cn&amp;gt;BeneficialOwnerCity&amp;lt;/cn&amp;gt;&amp;#xD;&amp;#xA;&amp;lt;cn&amp;gt;BeneficialOwnerID&amp;lt;/cn&amp;gt;&amp;#xD;&amp;#xA;&amp;lt;cn&amp;gt;BeneficialOw'"</definedName>
    <definedName name="_AMO_ContentDefinition_972960867.26" hidden="1">"'nerState&amp;lt;/cn&amp;gt;&amp;#xD;&amp;#xA;&amp;lt;cn&amp;gt;BeneficialOwnerZipcode&amp;lt;/cn&amp;gt;&amp;#xD;&amp;#xA;&amp;lt;cn&amp;gt;BlockToCustAddr&amp;lt;/cn&amp;gt;&amp;#xD;&amp;#xA;&amp;lt;cn&amp;gt;BlockToCustID&amp;lt;/cn&amp;gt;&amp;#xD;&amp;#xA;&amp;lt;cn&amp;gt;BOLDate&amp;lt;/cn&amp;gt;&amp;#xD;&amp;#xA;&amp;lt;cn&amp;gt;BOLNbr&amp;lt;/cn&amp;gt;&amp;#xD;&amp;#xA;&amp;lt;'"</definedName>
    <definedName name="_AMO_ContentDefinition_972960867.27" hidden="1">"'cn&amp;gt;BudgetRec&amp;lt;/cn&amp;gt;&amp;#xD;&amp;#xA;&amp;lt;cn&amp;gt;BudgetRevenue&amp;lt;/cn&amp;gt;&amp;#xD;&amp;#xA;&amp;lt;cn&amp;gt;BudgetUnits&amp;lt;/cn&amp;gt;&amp;#xD;&amp;#xA;&amp;lt;cn&amp;gt;Commodity&amp;lt;/cn&amp;gt;&amp;#xD;&amp;#xA;&amp;lt;cn&amp;gt;ConsigneeAddr&amp;lt;/cn&amp;gt;&amp;#xD;&amp;#xA;&amp;lt;cn&amp;gt;ConsigneeCity&amp;lt;/cn&amp;gt;&amp;#xD;&amp;#xA;&amp;'"</definedName>
    <definedName name="_AMO_ContentDefinition_972960867.28" hidden="1">"'lt;cn&amp;gt;ConsigneeID&amp;lt;/cn&amp;gt;&amp;#xD;&amp;#xA;&amp;lt;cn&amp;gt;ConsigneeName&amp;lt;/cn&amp;gt;&amp;#xD;&amp;#xA;&amp;lt;cn&amp;gt;ConsigneeState&amp;lt;/cn&amp;gt;&amp;#xD;&amp;#xA;&amp;lt;cn&amp;gt;ConsigneeZipcode&amp;lt;/cn&amp;gt;&amp;#xD;&amp;#xA;&amp;lt;cn&amp;gt;CSXFacilitator&amp;lt;/cn&amp;gt;&amp;#xD;&amp;#xA;&amp;lt;cn&amp;gt;CustAddr&amp;lt;/cn&amp;gt;'"</definedName>
    <definedName name="_AMO_ContentDefinition_972960867.29" hidden="1">"'&amp;#xD;&amp;#xA;&amp;lt;cn&amp;gt;CustID&amp;lt;/cn&amp;gt;&amp;#xD;&amp;#xA;&amp;lt;cn&amp;gt;CustName&amp;lt;/cn&amp;gt;&amp;#xD;&amp;#xA;&amp;lt;cn&amp;gt;DataSource&amp;lt;/cn&amp;gt;&amp;#xD;&amp;#xA;&amp;lt;cn&amp;gt;Day&amp;lt;/cn&amp;gt;&amp;#xD;&amp;#xA;&amp;lt;cn&amp;gt;DestState&amp;lt;/cn&amp;gt;&amp;#xD;&amp;#xA;&amp;lt;cn&amp;gt;Direction&amp;lt;/cn&amp;gt;&amp;#xD;&amp;#xA;&amp;lt;cn&amp;gt;'"</definedName>
    <definedName name="_AMO_ContentDefinition_972960867.3" hidden="1">"' n=""ServerName"" v=""SASApp"" /&gt;_x000D_
  &lt;param n=""SASFilter"" v=""Year = '2015' AND TransportMethod = 'Intermodal' AND BusinessSegment = 'International Shippers'"" /&gt;_x000D_
  &lt;param n=""ClassName"" v=""SAS.OfficeAddin.PivotTable"" /&gt;_x000D_
  &lt;param n=""NamedRan'"</definedName>
    <definedName name="_AMO_ContentDefinition_972960867.30" hidden="1">"'DivisionName&amp;lt;/cn&amp;gt;&amp;#xD;&amp;#xA;&amp;lt;cn&amp;gt;DOW&amp;lt;/cn&amp;gt;&amp;#xD;&amp;#xA;&amp;lt;cn&amp;gt;DOWName&amp;lt;/cn&amp;gt;&amp;#xD;&amp;#xA;&amp;lt;cn&amp;gt;DropTerminal&amp;lt;/cn&amp;gt;&amp;#xD;&amp;#xA;&amp;lt;cn&amp;gt;E1CustID&amp;lt;/cn&amp;gt;&amp;#xD;&amp;#xA;&amp;lt;cn&amp;gt;EQInit&amp;lt;/cn&amp;gt;&amp;#xD;&amp;#xA;&amp;lt;cn&amp;gt;EQLength&amp;lt;/cn&amp;g'"</definedName>
    <definedName name="_AMO_ContentDefinition_972960867.31" hidden="1">"'t;&amp;#xD;&amp;#xA;&amp;lt;cn&amp;gt;eqlength_adjusted&amp;lt;/cn&amp;gt;&amp;#xD;&amp;#xA;&amp;lt;cn&amp;gt;EQNbr&amp;lt;/cn&amp;gt;&amp;#xD;&amp;#xA;&amp;lt;cn&amp;gt;Estimated&amp;lt;/cn&amp;gt;&amp;#xD;&amp;#xA;&amp;lt;cn&amp;gt;EstimateOnly&amp;lt;/cn&amp;gt;&amp;#xD;&amp;#xA;&amp;lt;cn&amp;gt;Fuel&amp;lt;/cn&amp;gt;&amp;#xD;&amp;#xA;&amp;lt;cn&amp;gt;FuelAccrual&amp;lt;/cn&amp;gt;&amp;#xD;'"</definedName>
    <definedName name="_AMO_ContentDefinition_972960867.32" hidden="1">"'&amp;#xA;&amp;lt;cn&amp;gt;FuelEstimate&amp;lt;/cn&amp;gt;&amp;#xD;&amp;#xA;&amp;lt;cn&amp;gt;GrossWeight&amp;lt;/cn&amp;gt;&amp;#xD;&amp;#xA;&amp;lt;cn&amp;gt;Haulage&amp;lt;/cn&amp;gt;&amp;#xD;&amp;#xA;&amp;lt;cn&amp;gt;HaulRoad&amp;lt;/cn&amp;gt;&amp;#xD;&amp;#xA;&amp;lt;cn&amp;gt;ICHRRoad&amp;lt;/cn&amp;gt;&amp;#xD;&amp;#xA;&amp;lt;cn&amp;gt;InCareofParty&amp;lt;/cn&amp;gt;&amp;#xD;&amp;#xA;&amp;'"</definedName>
    <definedName name="_AMO_ContentDefinition_972960867.33" hidden="1">"'lt;cn&amp;gt;InCareofPartyAddr&amp;lt;/cn&amp;gt;&amp;#xD;&amp;#xA;&amp;lt;cn&amp;gt;InCareofPartyCity&amp;lt;/cn&amp;gt;&amp;#xD;&amp;#xA;&amp;lt;cn&amp;gt;InCareofPartyID&amp;lt;/cn&amp;gt;&amp;#xD;&amp;#xA;&amp;lt;cn&amp;gt;InCareofPartyState&amp;lt;/cn&amp;gt;&amp;#xD;&amp;#xA;&amp;lt;cn&amp;gt;InCareofPartyZipcode&amp;lt;/cn&amp;gt;&amp;#xD;&amp;#xA;&amp;lt;cn&amp;gt;'"</definedName>
    <definedName name="_AMO_ContentDefinition_972960867.34" hidden="1">"'initiative_name&amp;lt;/cn&amp;gt;&amp;#xD;&amp;#xA;&amp;lt;cn&amp;gt;InvoiceBillDate&amp;lt;/cn&amp;gt;&amp;#xD;&amp;#xA;&amp;lt;cn&amp;gt;InvoiceCustAddr&amp;lt;/cn&amp;gt;&amp;#xD;&amp;#xA;&amp;lt;cn&amp;gt;InvoiceCustID&amp;lt;/cn&amp;gt;&amp;#xD;&amp;#xA;&amp;lt;cn&amp;gt;InvoiceCustName&amp;lt;/cn&amp;gt;&amp;#xD;&amp;#xA;&amp;lt;cn&amp;gt;InvoiceNbr&amp;lt;/cn&amp;gt;&amp;#'"</definedName>
    <definedName name="_AMO_ContentDefinition_972960867.35" hidden="1">"'xD;&amp;#xA;&amp;lt;cn&amp;gt;InvoiceVer&amp;lt;/cn&amp;gt;&amp;#xD;&amp;#xA;&amp;lt;cn&amp;gt;IProd&amp;lt;/cn&amp;gt;&amp;#xD;&amp;#xA;&amp;lt;cn&amp;gt;IPType&amp;lt;/cn&amp;gt;&amp;#xD;&amp;#xA;&amp;lt;cn&amp;gt;IPTypeDesc&amp;lt;/cn&amp;gt;&amp;#xD;&amp;#xA;&amp;lt;cn&amp;gt;Kind&amp;lt;/cn&amp;gt;&amp;#xD;&amp;#xA;&amp;lt;cn&amp;gt;LESts&amp;lt;/cn&amp;gt;&amp;#xD;&amp;#xA;&amp;lt;cn&amp;gt;LineHau'"</definedName>
    <definedName name="_AMO_ContentDefinition_972960867.36" hidden="1">"'lACC&amp;lt;/cn&amp;gt;&amp;#xD;&amp;#xA;&amp;lt;cn&amp;gt;NotifyParty&amp;lt;/cn&amp;gt;&amp;#xD;&amp;#xA;&amp;lt;cn&amp;gt;NotifyPartyAddr&amp;lt;/cn&amp;gt;&amp;#xD;&amp;#xA;&amp;lt;cn&amp;gt;NotifyPartyCity&amp;lt;/cn&amp;gt;&amp;#xD;&amp;#xA;&amp;lt;cn&amp;gt;NotifyPartyID&amp;lt;/cn&amp;gt;&amp;#xD;&amp;#xA;&amp;lt;cn&amp;gt;NotifyPartyState&amp;lt;/cn&amp;gt;&amp;#xD;&amp;#xA;&amp;'"</definedName>
    <definedName name="_AMO_ContentDefinition_972960867.37" hidden="1">"'lt;cn&amp;gt;NotifyPartyZipcode&amp;lt;/cn&amp;gt;&amp;#xD;&amp;#xA;&amp;lt;cn&amp;gt;OrigConsigneeAddr&amp;lt;/cn&amp;gt;&amp;#xD;&amp;#xA;&amp;lt;cn&amp;gt;OrigConsigneeID&amp;lt;/cn&amp;gt;&amp;#xD;&amp;#xA;&amp;lt;cn&amp;gt;OrigConsigneename&amp;lt;/cn&amp;gt;&amp;#xD;&amp;#xA;&amp;lt;cn&amp;gt;OrigCustAddr&amp;lt;/cn&amp;gt;&amp;#xD;&amp;#xA;&amp;lt;cn&amp;gt;OrigCust'"</definedName>
    <definedName name="_AMO_ContentDefinition_972960867.38" hidden="1">"'ID&amp;lt;/cn&amp;gt;&amp;#xD;&amp;#xA;&amp;lt;cn&amp;gt;OrigShipperAddr&amp;lt;/cn&amp;gt;&amp;#xD;&amp;#xA;&amp;lt;cn&amp;gt;OrigShipperID&amp;lt;/cn&amp;gt;&amp;#xD;&amp;#xA;&amp;lt;cn&amp;gt;OrigShippername&amp;lt;/cn&amp;gt;&amp;#xD;&amp;#xA;&amp;lt;cn&amp;gt;OrigState&amp;lt;/cn&amp;gt;&amp;#xD;&amp;#xA;&amp;lt;cn&amp;gt;OrigUltimateConsignee&amp;lt;/cn&amp;gt;&amp;#xD;&amp;#xA;'"</definedName>
    <definedName name="_AMO_ContentDefinition_972960867.39" hidden="1">"'&amp;lt;cn&amp;gt;OrigUltimateConsigneeAddr&amp;lt;/cn&amp;gt;&amp;#xD;&amp;#xA;&amp;lt;cn&amp;gt;OrigUltimateConsigneeID&amp;lt;/cn&amp;gt;&amp;#xD;&amp;#xA;&amp;lt;cn&amp;gt;OrigUltimateShipper&amp;lt;/cn&amp;gt;&amp;#xD;&amp;#xA;&amp;lt;cn&amp;gt;OrigUltimateShipperAddr&amp;lt;/cn&amp;gt;&amp;#xD;&amp;#xA;&amp;lt;cn&amp;gt;OrigUltimateShipperID&amp;lt;/c'"</definedName>
    <definedName name="_AMO_ContentDefinition_972960867.4" hidden="1">"'ge"" v=""_AMO_SingleObject_972960867_PivotTable_972960867"" /&gt;_x000D_
  &lt;param n=""DataSource"" v=""&amp;lt;SasDataSource Version=&amp;quot;4.2&amp;quot; Type=&amp;quot;SAS.Servers.Dataset&amp;quot; Svr=&amp;quot;SASApp&amp;quot; Lib=&amp;quot;FECDL&amp;quot; Filter=&amp;quot;Year = '2015' AND Tr'"</definedName>
    <definedName name="_AMO_ContentDefinition_972960867.40" hidden="1">"'n&amp;gt;&amp;#xD;&amp;#xA;&amp;lt;cn&amp;gt;OurProp&amp;lt;/cn&amp;gt;&amp;#xD;&amp;#xA;&amp;lt;cn&amp;gt;OwnerProgram&amp;lt;/cn&amp;gt;&amp;#xD;&amp;#xA;&amp;lt;cn&amp;gt;Ownership&amp;lt;/cn&amp;gt;&amp;#xD;&amp;#xA;&amp;lt;cn&amp;gt;PayMethod&amp;lt;/cn&amp;gt;&amp;#xD;&amp;#xA;&amp;lt;cn&amp;gt;PortMiami&amp;lt;/cn&amp;gt;&amp;#xD;&amp;#xA;&amp;lt;cn&amp;gt;ProMiles&amp;lt;/cn&amp;gt;&amp;#xD;&amp;'"</definedName>
    <definedName name="_AMO_ContentDefinition_972960867.41" hidden="1">"'#xA;&amp;lt;cn&amp;gt;ProNbr&amp;lt;/cn&amp;gt;&amp;#xD;&amp;#xA;&amp;lt;cn&amp;gt;Rate1AuthNbr&amp;lt;/cn&amp;gt;&amp;#xD;&amp;#xA;&amp;lt;cn&amp;gt;Rate1SCAC&amp;lt;/cn&amp;gt;&amp;#xD;&amp;#xA;&amp;lt;cn&amp;gt;Rate2AuthNbr&amp;lt;/cn&amp;gt;&amp;#xD;&amp;#xA;&amp;lt;cn&amp;gt;Rate2SCAC&amp;lt;/cn&amp;gt;&amp;#xD;&amp;#xA;&amp;lt;cn&amp;gt;Rate3AuthNbr&amp;lt;/cn&amp;gt;&amp;#xD;&amp;#xA;&amp;'"</definedName>
    <definedName name="_AMO_ContentDefinition_972960867.42" hidden="1">"'lt;cn&amp;gt;Rate3SCAC&amp;lt;/cn&amp;gt;&amp;#xD;&amp;#xA;&amp;lt;cn&amp;gt;RevDate&amp;lt;/cn&amp;gt;&amp;#xD;&amp;#xA;&amp;lt;cn&amp;gt;Revenue&amp;lt;/cn&amp;gt;&amp;#xD;&amp;#xA;&amp;lt;cn&amp;gt;RevenueNoFuel&amp;lt;/cn&amp;gt;&amp;#xD;&amp;#xA;&amp;lt;cn&amp;gt;RevWeek&amp;lt;/cn&amp;gt;&amp;#xD;&amp;#xA;&amp;lt;cn&amp;gt;rptCustName&amp;lt;/cn&amp;gt;&amp;#xD;&amp;#xA;&amp;lt;cn&amp;gt;Sa'"</definedName>
    <definedName name="_AMO_ContentDefinition_972960867.43" hidden="1">"'lesperson&amp;lt;/cn&amp;gt;&amp;#xD;&amp;#xA;&amp;lt;cn&amp;gt;SalesVP&amp;lt;/cn&amp;gt;&amp;#xD;&amp;#xA;&amp;lt;cn&amp;gt;ShipperAddr&amp;lt;/cn&amp;gt;&amp;#xD;&amp;#xA;&amp;lt;cn&amp;gt;ShipperCity&amp;lt;/cn&amp;gt;&amp;#xD;&amp;#xA;&amp;lt;cn&amp;gt;ShipperID&amp;lt;/cn&amp;gt;&amp;#xD;&amp;#xA;&amp;lt;cn&amp;gt;ShipperName&amp;lt;/cn&amp;gt;&amp;#xD;&amp;#xA;&amp;lt;cn&amp;gt;Shipper'"</definedName>
    <definedName name="_AMO_ContentDefinition_972960867.44" hidden="1">"'State&amp;lt;/cn&amp;gt;&amp;#xD;&amp;#xA;&amp;lt;cn&amp;gt;ShipperZipcode&amp;lt;/cn&amp;gt;&amp;#xD;&amp;#xA;&amp;lt;cn&amp;gt;STCC&amp;lt;/cn&amp;gt;&amp;#xD;&amp;#xA;&amp;lt;cn&amp;gt;STCC2&amp;lt;/cn&amp;gt;&amp;#xD;&amp;#xA;&amp;lt;cn&amp;gt;TrafficCustName&amp;lt;/cn&amp;gt;&amp;#xD;&amp;#xA;&amp;lt;cn&amp;gt;TrainID&amp;lt;/cn&amp;gt;&amp;#xD;&amp;#xA;&amp;lt;cn&amp;gt;UltimateConsign'"</definedName>
    <definedName name="_AMO_ContentDefinition_972960867.45" hidden="1">"'ee&amp;lt;/cn&amp;gt;&amp;#xD;&amp;#xA;&amp;lt;cn&amp;gt;UltimateConsigneeAddr&amp;lt;/cn&amp;gt;&amp;#xD;&amp;#xA;&amp;lt;cn&amp;gt;UltimateConsigneeCity&amp;lt;/cn&amp;gt;&amp;#xD;&amp;#xA;&amp;lt;cn&amp;gt;UltimateConsigneeID&amp;lt;/cn&amp;gt;&amp;#xD;&amp;#xA;&amp;lt;cn&amp;gt;UltimateConsigneeState&amp;lt;/cn&amp;gt;&amp;#xD;&amp;#xA;&amp;lt;cn&amp;gt;UltimateCon'"</definedName>
    <definedName name="_AMO_ContentDefinition_972960867.46" hidden="1">"'signeeZipcode&amp;lt;/cn&amp;gt;&amp;#xD;&amp;#xA;&amp;lt;cn&amp;gt;UltimateShipper&amp;lt;/cn&amp;gt;&amp;#xD;&amp;#xA;&amp;lt;cn&amp;gt;UltimateShipperAddr&amp;lt;/cn&amp;gt;&amp;#xD;&amp;#xA;&amp;lt;cn&amp;gt;UltimateShipperCity&amp;lt;/cn&amp;gt;&amp;#xD;&amp;#xA;&amp;lt;cn&amp;gt;UltimateShipperID&amp;lt;/cn&amp;gt;&amp;#xD;&amp;#xA;&amp;lt;cn&amp;gt;UltimateShipp'"</definedName>
    <definedName name="_AMO_ContentDefinition_972960867.47" hidden="1">"'erState&amp;lt;/cn&amp;gt;&amp;#xD;&amp;#xA;&amp;lt;cn&amp;gt;UltimateShipperZipcode&amp;lt;/cn&amp;gt;&amp;#xD;&amp;#xA;&amp;lt;cn&amp;gt;WBDate&amp;lt;/cn&amp;gt;&amp;#xD;&amp;#xA;&amp;lt;cn&amp;gt;WBNbr&amp;lt;/cn&amp;gt;&amp;#xD;&amp;#xA;&amp;lt;/ColOrd&amp;gt;&amp;#xD;&amp;#xA;&amp;lt;/SasDataSource&amp;gt;"" /&gt;_x000D_
  &lt;param n=""DataFieldsList"" v=""Sum of Un'"</definedName>
    <definedName name="_AMO_ContentDefinition_972960867.48" hidden="1">"'its,Sum of LineHaul"" /&gt;_x000D_
  &lt;ExcelXMLOptions AdjColWidths=""True"" RowOpt=""InsertEntire"" ColOpt=""InsertCells"" /&gt;_x000D_
&lt;/ContentDefinition&gt;'"</definedName>
    <definedName name="_AMO_ContentDefinition_972960867.5" hidden="1">"'ansportMethod = 'Intermodal' AND BusinessSegment = 'International Shippers'&amp;quot; FilterDS=&amp;quot;&amp;amp;lt;?xml version=&amp;amp;quot;1.0&amp;amp;quot; encoding=&amp;amp;quot;utf-16&amp;amp;quot;?&amp;amp;gt;&amp;amp;lt;FilterTree&amp;amp;gt;&amp;amp;lt;TreeRoot&amp;amp;gt;&amp;amp;lt;ID&amp;amp;'"</definedName>
    <definedName name="_AMO_ContentDefinition_972960867.6" hidden="1">"'gt;d8a8e433-bfe2-49b2-a719-a7f0ef98262a&amp;amp;lt;/ID&amp;amp;gt;&amp;amp;lt;FilterType&amp;amp;gt;COLUMN&amp;amp;lt;/FilterType&amp;amp;gt;&amp;amp;lt;TableID /&amp;amp;gt;&amp;amp;lt;ColumnName&amp;amp;gt;Year&amp;amp;lt;/ColumnName&amp;amp;gt;&amp;amp;lt;ColumnType&amp;amp;gt;Character&amp;amp;lt;/ColumnTy'"</definedName>
    <definedName name="_AMO_ContentDefinition_972960867.7" hidden="1">"'pe&amp;amp;gt;&amp;amp;lt;GroupLevel /&amp;amp;gt;&amp;amp;lt;SiblingLink&amp;amp;gt;&amp;amp;lt;LinkType&amp;amp;gt;AND&amp;amp;lt;/LinkType&amp;amp;gt;&amp;amp;lt;Node&amp;amp;gt;&amp;amp;lt;ID&amp;amp;gt;b7040e11-7e0f-4226-9638-160fade7f965&amp;amp;lt;/ID&amp;amp;gt;&amp;amp;lt;FilterType&amp;amp;gt;COLUMN&amp;amp;lt;/'"</definedName>
    <definedName name="_AMO_ContentDefinition_972960867.8" hidden="1">"'FilterType&amp;amp;gt;&amp;amp;lt;TableID /&amp;amp;gt;&amp;amp;lt;ColumnName&amp;amp;gt;TransportMethod&amp;amp;lt;/ColumnName&amp;amp;gt;&amp;amp;lt;ColumnType&amp;amp;gt;Character&amp;amp;lt;/ColumnType&amp;amp;gt;&amp;amp;lt;GroupLevel /&amp;amp;gt;&amp;amp;lt;SiblingLink&amp;amp;gt;&amp;amp;lt;LinkType&amp;amp;gt'"</definedName>
    <definedName name="_AMO_ContentDefinition_972960867.9" hidden="1">"';AND&amp;amp;lt;/LinkType&amp;amp;gt;&amp;amp;lt;Node&amp;amp;gt;&amp;amp;lt;ID&amp;amp;gt;8275a7ba-e52a-4e1b-91a8-95b9d06874b7&amp;amp;lt;/ID&amp;amp;gt;&amp;amp;lt;FilterType&amp;amp;gt;COLUMN&amp;amp;lt;/FilterType&amp;amp;gt;&amp;amp;lt;TableID /&amp;amp;gt;&amp;amp;lt;ColumnName&amp;amp;gt;BusinessSegment&amp;amp'"</definedName>
    <definedName name="_AMO_ContentDefinition_982752879" hidden="1">"'Partitions:22'"</definedName>
    <definedName name="_AMO_ContentDefinition_982752879.0" hidden="1">"'&lt;ContentDefinition name=""SASApp:FECDL.DS_WB_REVENUE"" rsid=""982752879"" type=""PivotTable"" format=""ReportXml"" imgfmt=""ActiveX"" created=""08/16/2013 14:22:12"" modifed=""08/16/2013 14:22:12"" user=""Stephanie"" apply=""False"" css=""C:\Program F'"</definedName>
    <definedName name="_AMO_ContentDefinition_982752879.1" hidden="1">"'iles\SASHome\x86\SASAddinforMicrosoftOffice\5.1\Styles\AMODefault.css"" range=""SASApp_FECDL_DS_WB_REVENUE"" auto=""False"" xTime=""00:00:00"" rTime=""00:00:00.6890000"" bgnew=""False"" nFmt=""False"" grphSet=""False"" imgY=""0"" imgX=""0""&gt;_x000D_
  &lt;files'"</definedName>
    <definedName name="_AMO_ContentDefinition_982752879.10" hidden="1">"'l /&amp;amp;gt;&amp;amp;lt;RightHandSide&amp;amp;gt;&amp;amp;lt;RightHandSideNumType&amp;amp;gt;SINGLE&amp;amp;lt;/RightHandSideNumType&amp;amp;gt;&amp;amp;lt;RightHandSideItems&amp;amp;gt;&amp;amp;lt;RHSItem&amp;amp;gt;&amp;amp;lt;RHSType&amp;amp;gt;EXPRESSION&amp;amp;lt;/RHSType&amp;amp;gt;&amp;amp;lt;AddQuotes&amp;'"</definedName>
    <definedName name="_AMO_ContentDefinition_982752879.11" hidden="1">"'amp;gt;True&amp;amp;lt;/AddQuotes&amp;amp;gt;&amp;amp;lt;DateFormat&amp;amp;gt;None&amp;amp;lt;/DateFormat&amp;amp;gt;&amp;amp;lt;RightHandSideExpression&amp;amp;gt;WEST PALM BEACH&amp;amp;lt;/RightHandSideExpression&amp;amp;gt;&amp;amp;lt;IsSubquery&amp;amp;gt;False&amp;amp;lt;/IsSubquery&amp;amp;gt;&amp;amp;'"</definedName>
    <definedName name="_AMO_ContentDefinition_982752879.12" hidden="1">"'lt;SubqueryTemplateName /&amp;amp;gt;&amp;amp;lt;/RHSItem&amp;amp;gt;&amp;amp;lt;/RightHandSideItems&amp;amp;gt;&amp;amp;lt;/RightHandSide&amp;amp;gt;&amp;amp;lt;/Node&amp;amp;gt;&amp;amp;lt;/SiblingLink&amp;amp;gt;&amp;amp;lt;Operator&amp;amp;gt;=&amp;amp;lt;/Operator&amp;amp;gt;&amp;amp;lt;UseMacroFunction&amp;amp;g'"</definedName>
    <definedName name="_AMO_ContentDefinition_982752879.13" hidden="1">"'t;False&amp;amp;lt;/UseMacroFunction&amp;amp;gt;&amp;amp;lt;Not&amp;amp;gt;False&amp;amp;lt;/Not&amp;amp;gt;&amp;amp;lt;Label /&amp;amp;gt;&amp;amp;lt;RightHandSide&amp;amp;gt;&amp;amp;lt;RightHandSideNumType&amp;amp;gt;SINGLE&amp;amp;lt;/RightHandSideNumType&amp;amp;gt;&amp;amp;lt;RightHandSideItems&amp;amp;gt;&amp;a'"</definedName>
    <definedName name="_AMO_ContentDefinition_982752879.14" hidden="1">"'mp;lt;RHSItem&amp;amp;gt;&amp;amp;lt;RHSType&amp;amp;gt;EXPRESSION&amp;amp;lt;/RHSType&amp;amp;gt;&amp;amp;lt;AddQuotes&amp;amp;gt;True&amp;amp;lt;/AddQuotes&amp;amp;gt;&amp;amp;lt;DateFormat&amp;amp;gt;None&amp;amp;lt;/DateFormat&amp;amp;gt;&amp;amp;lt;RightHandSideExpression&amp;amp;gt;08&amp;amp;lt;/RightHandSi'"</definedName>
    <definedName name="_AMO_ContentDefinition_982752879.15" hidden="1">"'deExpression&amp;amp;gt;&amp;amp;lt;IsSubquery&amp;amp;gt;False&amp;amp;lt;/IsSubquery&amp;amp;gt;&amp;amp;lt;SubqueryTemplateName /&amp;amp;gt;&amp;amp;lt;/RHSItem&amp;amp;gt;&amp;amp;lt;/RightHandSideItems&amp;amp;gt;&amp;amp;lt;/RightHandSide&amp;amp;gt;&amp;amp;lt;/Node&amp;amp;gt;&amp;amp;lt;/SiblingLink&amp;amp;'"</definedName>
    <definedName name="_AMO_ContentDefinition_982752879.16" hidden="1">"'gt;&amp;amp;lt;Operator&amp;amp;gt;=&amp;amp;lt;/Operator&amp;amp;gt;&amp;amp;lt;UseMacroFunction&amp;amp;gt;False&amp;amp;lt;/UseMacroFunction&amp;amp;gt;&amp;amp;lt;Not&amp;amp;gt;False&amp;amp;lt;/Not&amp;amp;gt;&amp;amp;lt;Label /&amp;amp;gt;&amp;amp;lt;RightHandSide&amp;amp;gt;&amp;amp;lt;RightHandSideNumType&amp;amp'"</definedName>
    <definedName name="_AMO_ContentDefinition_982752879.17" hidden="1">"';gt;SINGLE&amp;amp;lt;/RightHandSideNumType&amp;amp;gt;&amp;amp;lt;RightHandSideItems&amp;amp;gt;&amp;amp;lt;RHSItem&amp;amp;gt;&amp;amp;lt;RHSType&amp;amp;gt;EXPRESSION&amp;amp;lt;/RHSType&amp;amp;gt;&amp;amp;lt;AddQuotes&amp;amp;gt;True&amp;amp;lt;/AddQuotes&amp;amp;gt;&amp;amp;lt;DateFormat&amp;amp;gt;None&amp;amp;'"</definedName>
    <definedName name="_AMO_ContentDefinition_982752879.18" hidden="1">"'lt;/DateFormat&amp;amp;gt;&amp;amp;lt;RightHandSideExpression&amp;amp;gt;2013&amp;amp;lt;/RightHandSideExpression&amp;amp;gt;&amp;amp;lt;IsSubquery&amp;amp;gt;False&amp;amp;lt;/IsSubquery&amp;amp;gt;&amp;amp;lt;SubqueryTemplateName /&amp;amp;gt;&amp;amp;lt;/RHSItem&amp;amp;gt;&amp;amp;lt;/RightHandSideItem'"</definedName>
    <definedName name="_AMO_ContentDefinition_982752879.19" hidden="1">"'s&amp;amp;gt;&amp;amp;lt;/RightHandSide&amp;amp;gt;&amp;amp;lt;/TreeRoot&amp;amp;gt;&amp;amp;lt;/FilterTree&amp;amp;gt;&amp;quot; ColSelFlg=&amp;quot;0&amp;quot; Name=&amp;quot;DS_WB_REVENUE&amp;quot; /&amp;gt;"" /&gt;_x000D_
  &lt;param n=""ServerName"" v=""SASApp"" /&gt;_x000D_
  &lt;param n=""SASFilter"" v=""Year = '2013' '"</definedName>
    <definedName name="_AMO_ContentDefinition_982752879.2" hidden="1">"' /&gt;_x000D_
  &lt;parents /&gt;_x000D_
  &lt;children /&gt;_x000D_
  &lt;param n=""DisplayName"" v=""SASApp:FECDL.DS_WB_REVENUE"" /&gt;_x000D_
  &lt;param n=""DisplayType"" v=""PivotTable"" /&gt;_x000D_
  &lt;param n=""AMO_Version"" v=""5.1"" /&gt;_x000D_
  &lt;param n=""NamedRange"" v=""_AMO_SingleObject_982752879_Pivo'"</definedName>
    <definedName name="_AMO_ContentDefinition_982752879.20" hidden="1">"'AND Month = '08' AND DestCity = 'WEST PALM BEACH'"" /&gt;_x000D_
  &lt;param n=""ClassName"" v=""SAS.OfficeAddin.PivotTable"" /&gt;_x000D_
  &lt;param n=""DataFieldsList"" v=""Sum of Units"" /&gt;_x000D_
  &lt;ExcelXMLOptions AdjColWidths=""True"" RowOpt=""InsertEntire"" ColOpt=""Inser'"</definedName>
    <definedName name="_AMO_ContentDefinition_982752879.21" hidden="1">"'tCells"" /&gt;_x000D_
&lt;/ContentDefinition&gt;'"</definedName>
    <definedName name="_AMO_ContentDefinition_982752879.3" hidden="1">"'tTable_982752879"" /&gt;_x000D_
  &lt;param n=""DataSourceType"" v=""SAS DATASET"" /&gt;_x000D_
  &lt;param n=""DataSource"" v=""&amp;lt;SasDataSource Version=&amp;quot;4.2&amp;quot; Type=&amp;quot;SAS.Servers.Dataset&amp;quot; Svr=&amp;quot;SASApp&amp;quot; Lib=&amp;quot;FECDL&amp;quot; Filter=&amp;quot;Year = '2'"</definedName>
    <definedName name="_AMO_ContentDefinition_982752879.4" hidden="1">"'013' AND Month = '08' AND DestCity = 'WEST PALM BEACH'&amp;quot; FilterDS=&amp;quot;&amp;amp;lt;?xml version=&amp;amp;quot;1.0&amp;amp;quot; encoding=&amp;amp;quot;utf-16&amp;amp;quot;?&amp;amp;gt;&amp;amp;lt;FilterTree&amp;amp;gt;&amp;amp;lt;TreeRoot&amp;amp;gt;&amp;amp;lt;ID&amp;amp;gt;833f2438-e012-4d20'"</definedName>
    <definedName name="_AMO_ContentDefinition_982752879.5" hidden="1">"'-b5e3-1f2202a5cf5f&amp;amp;lt;/ID&amp;amp;gt;&amp;amp;lt;FilterType&amp;amp;gt;COLUMN&amp;amp;lt;/FilterType&amp;amp;gt;&amp;amp;lt;TableID /&amp;amp;gt;&amp;amp;lt;ColumnName&amp;amp;gt;Year&amp;amp;lt;/ColumnName&amp;amp;gt;&amp;amp;lt;ColumnType&amp;amp;gt;Character&amp;amp;lt;/ColumnType&amp;amp;gt;&amp;amp;lt;Gro'"</definedName>
    <definedName name="_AMO_ContentDefinition_982752879.6" hidden="1">"'upLevel /&amp;amp;gt;&amp;amp;lt;SiblingLink&amp;amp;gt;&amp;amp;lt;LinkType&amp;amp;gt;AND&amp;amp;lt;/LinkType&amp;amp;gt;&amp;amp;lt;Node&amp;amp;gt;&amp;amp;lt;ID&amp;amp;gt;971ff91c-d64e-49d2-b652-425a82147d07&amp;amp;lt;/ID&amp;amp;gt;&amp;amp;lt;FilterType&amp;amp;gt;COLUMN&amp;amp;lt;/FilterType&amp;amp;gt;&amp;am'"</definedName>
    <definedName name="_AMO_ContentDefinition_982752879.7" hidden="1">"'p;lt;TableID /&amp;amp;gt;&amp;amp;lt;ColumnName&amp;amp;gt;Month&amp;amp;lt;/ColumnName&amp;amp;gt;&amp;amp;lt;ColumnType&amp;amp;gt;Character&amp;amp;lt;/ColumnType&amp;amp;gt;&amp;amp;lt;GroupLevel /&amp;amp;gt;&amp;amp;lt;SiblingLink&amp;amp;gt;&amp;amp;lt;LinkType&amp;amp;gt;AND&amp;amp;lt;/LinkType&amp;amp;gt;&amp;a'"</definedName>
    <definedName name="_AMO_ContentDefinition_982752879.8" hidden="1">"'mp;lt;Node&amp;amp;gt;&amp;amp;lt;ID&amp;amp;gt;a72ed6c3-99e3-44a7-b147-17d8241a27b3&amp;amp;lt;/ID&amp;amp;gt;&amp;amp;lt;FilterType&amp;amp;gt;COLUMN&amp;amp;lt;/FilterType&amp;amp;gt;&amp;amp;lt;TableID /&amp;amp;gt;&amp;amp;lt;ColumnName&amp;amp;gt;DestCity&amp;amp;lt;/ColumnName&amp;amp;gt;&amp;amp;lt;ColumnT'"</definedName>
    <definedName name="_AMO_ContentDefinition_982752879.9" hidden="1">"'ype&amp;amp;gt;Character&amp;amp;lt;/ColumnType&amp;amp;gt;&amp;amp;lt;GroupLevel /&amp;amp;gt;&amp;amp;lt;Operator&amp;amp;gt;=&amp;amp;lt;/Operator&amp;amp;gt;&amp;amp;lt;UseMacroFunction&amp;amp;gt;False&amp;amp;lt;/UseMacroFunction&amp;amp;gt;&amp;amp;lt;Not&amp;amp;gt;False&amp;amp;lt;/Not&amp;amp;gt;&amp;amp;lt;Labe'"</definedName>
    <definedName name="_AMO_ContentLocation_247660852_PivotTable_247660852" hidden="1">"'&lt;ContentLocation path=""247660852"" rsid=""247660852"" tag=""PivotTable"" fid=""0""&gt;_x000D_
  &lt;param n=""_NumRows"" v=""5"" /&gt;_x000D_
  &lt;param n=""_NumCols"" v=""15"" /&gt;_x000D_
&lt;/ContentLocation&gt;'"</definedName>
    <definedName name="_AMO_ContentLocation_682937942_PivotTable_682937942" hidden="1">"'&lt;ContentLocation path=""682937942"" rsid=""682937942"" tag=""PivotTable"" fid=""0""&gt;_x000D_
  &lt;param n=""_NumRows"" v=""10"" /&gt;_x000D_
  &lt;param n=""_NumCols"" v=""15"" /&gt;_x000D_
&lt;/ContentLocation&gt;'"</definedName>
    <definedName name="_AMO_ContentLocation_972960867_PivotTable_972960867" hidden="1">"'&lt;ContentLocation path=""972960867"" rsid=""972960867"" tag=""PivotTable"" fid=""0""&gt;_x000D_
  &lt;param n=""_NumRows"" v=""14"" /&gt;_x000D_
  &lt;param n=""_NumCols"" v=""17"" /&gt;_x000D_
&lt;/ContentLocation&gt;'"</definedName>
    <definedName name="_AMO_ContentLocation_982752879_PivotTable_982752879" hidden="1">"'&lt;ContentLocation path=""982752879"" rsid=""982752879"" tag=""PivotTable"" fid=""0""&gt;_x000D_
  &lt;param n=""_NumRows"" v=""1"" /&gt;_x000D_
  &lt;param n=""_NumCols"" v=""1"" /&gt;_x000D_
&lt;/ContentLocation&gt;'"</definedName>
    <definedName name="_AMO_RefreshMultipleList" hidden="1">"'73452249'"</definedName>
    <definedName name="_AMO_UniqueIdentifier" hidden="1">"'09799215-148b-42b1-a6de-22c31d856f27'"</definedName>
    <definedName name="_AMO_XmlVersion" hidden="1">"'1'"</definedName>
    <definedName name="_AR2" localSheetId="2" hidden="1">{"Statistics_THC",#N/A,FALSE,"Tenet"}</definedName>
    <definedName name="_AR2" hidden="1">{"Statistics_THC",#N/A,FALSE,"Tenet"}</definedName>
    <definedName name="_ar3" localSheetId="2" hidden="1">{"Yearly_AMI",#N/A,FALSE,"AMI"}</definedName>
    <definedName name="_ar3" hidden="1">{"Yearly_AMI",#N/A,FALSE,"AMI"}</definedName>
    <definedName name="_ar4" localSheetId="2" hidden="1">{"Yearly_NME",#N/A,FALSE,"NME"}</definedName>
    <definedName name="_ar4" hidden="1">{"Yearly_NME",#N/A,FALSE,"NME"}</definedName>
    <definedName name="_ar5" localSheetId="2" hidden="1">{"Yearly_THC",#N/A,FALSE,"Earnings"}</definedName>
    <definedName name="_ar5" hidden="1">{"Yearly_THC",#N/A,FALSE,"Earnings"}</definedName>
    <definedName name="_asa1" localSheetId="2" hidden="1">{#N/A,#N/A,FALSE,"ER_PB";#N/A,#N/A,FALSE,"ER_RATIO_PB";#N/A,#N/A,FALSE,"ER_PU";#N/A,#N/A,FALSE,"ER_RATIO_PU"}</definedName>
    <definedName name="_asa1" hidden="1">{#N/A,#N/A,FALSE,"ER_PB";#N/A,#N/A,FALSE,"ER_RATIO_PB";#N/A,#N/A,FALSE,"ER_PU";#N/A,#N/A,FALSE,"ER_RATIO_PU"}</definedName>
    <definedName name="_asd2" localSheetId="2" hidden="1">{"fixass1",#N/A,FALSE,"Sheet1";"fixass2",#N/A,FALSE,"Sheet1";"invest",#N/A,FALSE,"Sheet1"}</definedName>
    <definedName name="_asd2" hidden="1">{"fixass1",#N/A,FALSE,"Sheet1";"fixass2",#N/A,FALSE,"Sheet1";"invest",#N/A,FALSE,"Sheet1"}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b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_b13" localSheetId="2" hidden="1">{#N/A,#N/A,FALSE,"Cover";#N/A,#N/A,FALSE,"OFF";#N/A,#N/A,FALSE," ON";#N/A,#N/A,FALSE,"SUM";#N/A,#N/A,FALSE,"VPOP-POP"}</definedName>
    <definedName name="_b13" hidden="1">{#N/A,#N/A,FALSE,"Cover";#N/A,#N/A,FALSE,"OFF";#N/A,#N/A,FALSE," ON";#N/A,#N/A,FALSE,"SUM";#N/A,#N/A,FALSE,"VPOP-POP"}</definedName>
    <definedName name="_b5" localSheetId="2" hidden="1">{#N/A,#N/A,FALSE,"Cover";#N/A,#N/A,FALSE,"OFF";#N/A,#N/A,FALSE," ON";#N/A,#N/A,FALSE,"SUM";#N/A,#N/A,FALSE,"VPOP-POP"}</definedName>
    <definedName name="_b5" hidden="1">{#N/A,#N/A,FALSE,"Cover";#N/A,#N/A,FALSE,"OFF";#N/A,#N/A,FALSE," ON";#N/A,#N/A,FALSE,"SUM";#N/A,#N/A,FALSE,"VPOP-POP"}</definedName>
    <definedName name="_b6" localSheetId="2" hidden="1">{#N/A,#N/A,FALSE,"Cover";#N/A,#N/A,FALSE,"OFF";#N/A,#N/A,FALSE," ON";#N/A,#N/A,FALSE,"SUM";#N/A,#N/A,FALSE,"VPOP-POP"}</definedName>
    <definedName name="_b6" hidden="1">{#N/A,#N/A,FALSE,"Cover";#N/A,#N/A,FALSE,"OFF";#N/A,#N/A,FALSE," ON";#N/A,#N/A,FALSE,"SUM";#N/A,#N/A,FALSE,"VPOP-POP"}</definedName>
    <definedName name="_b8" localSheetId="2" hidden="1">{#N/A,#N/A,FALSE,"Cover";#N/A,#N/A,FALSE,"OFF";#N/A,#N/A,FALSE," ON";#N/A,#N/A,FALSE,"SUM";#N/A,#N/A,FALSE,"VPOP-POP"}</definedName>
    <definedName name="_b8" hidden="1">{#N/A,#N/A,FALSE,"Cover";#N/A,#N/A,FALSE,"OFF";#N/A,#N/A,FALSE," ON";#N/A,#N/A,FALSE,"SUM";#N/A,#N/A,FALSE,"VPOP-POP"}</definedName>
    <definedName name="_BBB2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BBB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bdm.02E29E7B1053433EA3CCCBE4E5141596.edm" hidden="1">[33]Sheet1!$1:$1048576</definedName>
    <definedName name="_bdm.0465D0F8BD2C4E888AB9C11EA0CBE52C.edm" hidden="1">'[34]rev change analysis'!$1:$1048576</definedName>
    <definedName name="_bdm.09FF308430834A478A69FC98B29B4DDB.edm" hidden="1">'[35]A - Football field'!$A$1:$IV$65536</definedName>
    <definedName name="_bdm.0D36997B78AB466394832F21270DBFC5.edm" hidden="1">'[36]Service Offerings to Top-20'!$A$1:$IV$65536</definedName>
    <definedName name="_bdm.171DB9927CB04DA0A34634F5C57D2EDB.edm" hidden="1" xml:space="preserve">                              '[37]Balance Sheet'!$1:$1048576</definedName>
    <definedName name="_bdm.19E7EF3DAEDA4FF786E9759E2FEDE77D.edm" hidden="1">'[38]ABB 01-04'!$A$1:$IV$65536</definedName>
    <definedName name="_bdm.1c5d6095622c49659de44d95be7c7f25.edm" hidden="1">#REF!</definedName>
    <definedName name="_bdm.24CB5D1E296A46C9B75A6475459342E8.edm" hidden="1">#REF!</definedName>
    <definedName name="_bdm.2D73E942112441038E01FAD28B740325.edm" hidden="1">[39]Graphs!$A$1:$IV$65536</definedName>
    <definedName name="_bdm.498F7B4A41BD499CBC6D2DFDB4111069.edm" hidden="1">#REF!</definedName>
    <definedName name="_bdm.4C2024B106AC4E12B71956F5434DB56F.edm" hidden="1">#REF!</definedName>
    <definedName name="_bdm.5F9E4004D9B5451E87F04E3FB01370EA.edm" hidden="1">#REF!</definedName>
    <definedName name="_bdm.613ccdf7891446eeaee3c54b945f1ee7.edm" hidden="1">#REF!</definedName>
    <definedName name="_bdm.703DCCA3EC1F471B86ED2F21DB610B58.edm" hidden="1" xml:space="preserve">                              '[37]Balance Sheet'!$1:$1048576</definedName>
    <definedName name="_bdm.77CCD372B1314DEB8EDFE481EA3BD3D0.edm" hidden="1">#REF!</definedName>
    <definedName name="_bdm.785877EABE8C4172B27BBB9F294C1B51.edm" hidden="1">#REF!</definedName>
    <definedName name="_bdm.7DBDA030E1AD41FC9FDB644EC8B70ECF.edm" hidden="1">'[40]Personal Savings Rate'!$A$1:$IV$65536</definedName>
    <definedName name="_bdm.828f19f1e0b540a09faaf033cbf49c29.edm" hidden="1">#REF!</definedName>
    <definedName name="_bdm.89AA0A8F07CA465CAD636DC05FF176DF.edm" hidden="1">#REF!</definedName>
    <definedName name="_bdm.8CCF4F76659544D08B4599462516DE68.edm" hidden="1">#REF!</definedName>
    <definedName name="_bdm.8D845BAE73294E1ABBE1A761E7E3623A.edm" hidden="1">#REF!</definedName>
    <definedName name="_bdm.8D9E26A8A37245B9AF2A615AC5050861.edm" hidden="1">#REF!</definedName>
    <definedName name="_bdm.91CD4DEC29C049BD929A8110F777B566.edm" hidden="1">#REF!</definedName>
    <definedName name="_bdm.9301DDFC67D846248C16E96B86458D94.edm" hidden="1">'[34]rev contribution analysis'!$1:$1048576</definedName>
    <definedName name="_bdm.9B3A5B7FB2794DB798AD56302595A423.edm" hidden="1">'[40]Unemployment rate'!$A$1:$IV$65536</definedName>
    <definedName name="_bdm.9D576385AB334E0F91FC7FB7CEA21807.edm" hidden="1">#REF!</definedName>
    <definedName name="_bdm.A186F40BC883499DB9A1EB8BBE569A39.edm" hidden="1">'[40]ABI Non Res Correl'!$A$1:$IV$65536</definedName>
    <definedName name="_bdm.A1BAEFE926DB458297B8F72F3198289D.edm" hidden="1" xml:space="preserve">                              '[37]Balance Sheet'!$1:$1048576</definedName>
    <definedName name="_bdm.AA21185748A04CDB9F8733A1DC2D0BD3.edm" hidden="1">'[40]Mortgage Loan tightening stds'!$A$1:$IV$65536</definedName>
    <definedName name="_bdm.ADB7D3013F70400CBF89579543BDD551.edm" hidden="1" xml:space="preserve">                              '[37]Balance Sheet'!$1:$1048576</definedName>
    <definedName name="_bdm.B5E1CE290D664EC9908CE120B7DDB7AD.edm" hidden="1">'[41]Output_Revenue Bridge'!$A:$IV</definedName>
    <definedName name="_bdm.C8D46CF68E634ADCB47F2145C5866814.edm" hidden="1">#REF!</definedName>
    <definedName name="_bdm.C97BC914110F4732A077AF62ED0613A9.edm" hidden="1">#REF!</definedName>
    <definedName name="_bdm.D53AE69ED9E841EFBC1CE6DD976C8FC6.edm" hidden="1">#REF!</definedName>
    <definedName name="_bdm.D8A8AED6C35A451DBD164C72F71E65B2.edm" hidden="1" xml:space="preserve">                              '[37]Balance Sheet'!$1:$1048576</definedName>
    <definedName name="_bdm.D9E6F7E2FBDB4FF6A6D632BFBE3A1A0F.edm" hidden="1">'[36]Logistics Out. by Region'!$A$1:$IV$65536</definedName>
    <definedName name="_bdm.DBF8F79D2FE244698C14155A4A3CFA25.edm" hidden="1">'[36]Revenue by Segment'!$A$1:$IV$65536</definedName>
    <definedName name="_bdm.DF9C7C400D7D44458F0253251EE25E62.edm" hidden="1">#REF!</definedName>
    <definedName name="_bdm.E4EACF2F9B1D411DB6CD9999843D5FFF.edm" hidden="1" xml:space="preserve">  [42]Overview!$A:$IV</definedName>
    <definedName name="_bdm.EAEC9C3D50474F6CA7AEE5FBEDB1FC8E.edm" hidden="1">'[36]Facilities Overview'!$A$1:$IV$65536</definedName>
    <definedName name="_bdm.eb4347272b784f659340cc5e541f1e61.edm" hidden="1">#REF!</definedName>
    <definedName name="_bdm.EFC38C2C4CC5420188FC635A65B0D4A1.edm" hidden="1">#REF!</definedName>
    <definedName name="_bdm.F8A8DCEB4DD84118B520FF6070B6FAA2.edm" hidden="1">#REF!</definedName>
    <definedName name="_ben55" hidden="1">134217783</definedName>
    <definedName name="_bs1" localSheetId="2" hidden="1">{"Statistics_NME",#N/A,FALSE,"NME"}</definedName>
    <definedName name="_bs1" hidden="1">{"Statistics_NME",#N/A,FALSE,"NME"}</definedName>
    <definedName name="_bs2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_bs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_bs3" localSheetId="2" hidden="1">{"Q_Statistics_NME",#N/A,FALSE,"NME"}</definedName>
    <definedName name="_bs3" hidden="1">{"Q_Statistics_NME",#N/A,FALSE,"NME"}</definedName>
    <definedName name="_bs4" localSheetId="2" hidden="1">{"Quarterly_AMI",#N/A,FALSE,"AMI"}</definedName>
    <definedName name="_bs4" hidden="1">{"Quarterly_AMI",#N/A,FALSE,"AMI"}</definedName>
    <definedName name="_bs5" localSheetId="2" hidden="1">{"Quarterly_NME",#N/A,FALSE,"NME"}</definedName>
    <definedName name="_bs5" hidden="1">{"Quarterly_NME",#N/A,FALSE,"NME"}</definedName>
    <definedName name="_bs6" localSheetId="2" hidden="1">{"Quarterly_THC",#N/A,FALSE,"Tenet"}</definedName>
    <definedName name="_bs6" hidden="1">{"Quarterly_THC",#N/A,FALSE,"Tenet"}</definedName>
    <definedName name="_bs7" localSheetId="2" hidden="1">{#N/A,#N/A,FALSE,"support";#N/A,#N/A,FALSE,"Dilution";#N/A,#N/A,FALSE,"Capitalization (2)";#N/A,#N/A,FALSE,"Selected ";#N/A,#N/A,FALSE,"Summary (2)";#N/A,#N/A,FALSE,"AJE";#N/A,#N/A,FALSE,"balance sheet";#N/A,#N/A,FALSE,"income statement"}</definedName>
    <definedName name="_bs7" hidden="1">{#N/A,#N/A,FALSE,"support";#N/A,#N/A,FALSE,"Dilution";#N/A,#N/A,FALSE,"Capitalization (2)";#N/A,#N/A,FALSE,"Selected ";#N/A,#N/A,FALSE,"Summary (2)";#N/A,#N/A,FALSE,"AJE";#N/A,#N/A,FALSE,"balance sheet";#N/A,#N/A,FALSE,"income statement"}</definedName>
    <definedName name="_bss1" localSheetId="2" hidden="1">{"Yearly_NME",#N/A,FALSE,"NME"}</definedName>
    <definedName name="_bss1" hidden="1">{"Yearly_NME",#N/A,FALSE,"NME"}</definedName>
    <definedName name="_bss2" localSheetId="2" hidden="1">{"Yearly_THC",#N/A,FALSE,"Earnings"}</definedName>
    <definedName name="_bss2" hidden="1">{"Yearly_THC",#N/A,FALSE,"Earnings"}</definedName>
    <definedName name="_c" localSheetId="2" hidden="1">{#N/A,#N/A,FALSE,"Layout Cash Flow"}</definedName>
    <definedName name="_c" hidden="1">{#N/A,#N/A,FALSE,"Layout Cash Flow"}</definedName>
    <definedName name="_c83" localSheetId="2" hidden="1">{0,0,0,0;0,0,0,0;0,0,0,0}</definedName>
    <definedName name="_c83" hidden="1">{0,0,0,0;0,0,0,0;0,0,0,0}</definedName>
    <definedName name="_c88" localSheetId="2" hidden="1">{0,0,0,0;0,0,0,0;0,0,0,0;0,0,TRUE,0}</definedName>
    <definedName name="_c88" hidden="1">{0,0,0,0;0,0,0,0;0,0,0,0;0,0,TRUE,0}</definedName>
    <definedName name="_da2" localSheetId="2" hidden="1">{#N/A,#N/A,FALSE,"model"}</definedName>
    <definedName name="_da2" hidden="1">{#N/A,#N/A,FALSE,"model"}</definedName>
    <definedName name="_DDD1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_DDD1" hidden="1">{#N/A,#N/A,TRUE,"Allacciamenti 5 anni";#N/A,#N/A,TRUE,"Carico 5 anni";#N/A,#N/A,TRUE,"Qualità a) 5 anni";#N/A,#N/A,TRUE,"Qualità b) 5 anni";#N/A,#N/A,TRUE,"Impatto ambientale 5 anni";#N/A,#N/A,TRUE,"Adeg. tecnico 5 anni"}</definedName>
    <definedName name="_del25" localSheetId="2" hidden="1">{"'Sheet1'!$A$1:$G$85"}</definedName>
    <definedName name="_del25" hidden="1">{"'Sheet1'!$A$1:$G$85"}</definedName>
    <definedName name="_del8" localSheetId="2" hidden="1">{"'Sheet1'!$A$1:$G$85"}</definedName>
    <definedName name="_del8" hidden="1">{"'Sheet1'!$A$1:$G$85"}</definedName>
    <definedName name="_DF4" hidden="1">#REF!</definedName>
    <definedName name="_Dist_Bin" hidden="1">#REF!</definedName>
    <definedName name="_Dist_Values" hidden="1">#REF!</definedName>
    <definedName name="_e2" localSheetId="2" hidden="1">{#N/A,#N/A,FALSE,"model"}</definedName>
    <definedName name="_e2" hidden="1">{#N/A,#N/A,FALSE,"model"}</definedName>
    <definedName name="_e5" localSheetId="2" hidden="1">{"Eilbericht_UBA",#N/A,FALSE,"EB"}</definedName>
    <definedName name="_e5" hidden="1">{"Eilbericht_UBA",#N/A,FALSE,"EB"}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eva2" localSheetId="2" hidden="1">{"DCF",#N/A,FALSE,"CF"}</definedName>
    <definedName name="_eva2" hidden="1">{"DCF",#N/A,FALSE,"CF"}</definedName>
    <definedName name="_f1" localSheetId="2" hidden="1">1/EUReXToLUF</definedName>
    <definedName name="_f1" localSheetId="7" hidden="1">1/EUReXToLUF</definedName>
    <definedName name="_f1" localSheetId="9" hidden="1">1/EUReXToLUF</definedName>
    <definedName name="_f1" hidden="1">1/EUReXToLUF</definedName>
    <definedName name="_fds2" localSheetId="2" hidden="1">{"comps",#N/A,FALSE,"comps";"notes",#N/A,FALSE,"comps"}</definedName>
    <definedName name="_fds2" hidden="1">{"comps",#N/A,FALSE,"comps";"notes",#N/A,FALSE,"comps"}</definedName>
    <definedName name="_FFF6" localSheetId="2" hidden="1">{"Area1",#N/A,TRUE,"Obiettivo";"Area2",#N/A,TRUE,"Dati per Direzione"}</definedName>
    <definedName name="_FFF6" hidden="1">{"Area1",#N/A,TRUE,"Obiettivo";"Area2",#N/A,TRUE,"Dati per Direzione"}</definedName>
    <definedName name="_Fill" hidden="1">#REF!</definedName>
    <definedName name="_Fill1" hidden="1">#REF!</definedName>
    <definedName name="_xlnm._FilterDatabase" localSheetId="2" hidden="1">#REF!</definedName>
    <definedName name="_xlnm._FilterDatabase" localSheetId="3" hidden="1">LBO!$Y$27:$Y$42</definedName>
    <definedName name="_xlnm._FilterDatabase" localSheetId="18" hidden="1">'LBO Outputs'!#REF!</definedName>
    <definedName name="_xlnm._FilterDatabase" hidden="1">#REF!</definedName>
    <definedName name="_fy97" localSheetId="2" hidden="1">{#N/A,#N/A,FALSE,"FY97";#N/A,#N/A,FALSE,"FY98";#N/A,#N/A,FALSE,"FY99";#N/A,#N/A,FALSE,"FY00";#N/A,#N/A,FALSE,"FY01"}</definedName>
    <definedName name="_fy97" hidden="1">{#N/A,#N/A,FALSE,"FY97";#N/A,#N/A,FALSE,"FY98";#N/A,#N/A,FALSE,"FY99";#N/A,#N/A,FALSE,"FY00";#N/A,#N/A,FALSE,"FY01"}</definedName>
    <definedName name="_g5" localSheetId="2" hidden="1">1/EUROx</definedName>
    <definedName name="_g5" localSheetId="7" hidden="1">1/EUROx</definedName>
    <definedName name="_g5" localSheetId="9" hidden="1">1/EUROx</definedName>
    <definedName name="_g5" hidden="1">1/EUROx</definedName>
    <definedName name="_GSRATES_1" hidden="1">"CT300001Latest          "</definedName>
    <definedName name="_GSRATES_10" hidden="1">"CT30000120010930        "</definedName>
    <definedName name="_GSRATES_11" hidden="1">"CF3000012001102420001024"</definedName>
    <definedName name="_GSRATES_12" hidden="1">"CT30000120011024        "</definedName>
    <definedName name="_GSRATES_13" hidden="1">"CF3000122000123120000101"</definedName>
    <definedName name="_GSRATES_14" hidden="1">"CF3000012000093020000101"</definedName>
    <definedName name="_GSRATES_15" hidden="1">"CF3000012005072520040901"</definedName>
    <definedName name="_GSRATES_16" hidden="1">"CT30000120050725        "</definedName>
    <definedName name="_GSRATES_17" hidden="1">"CF3000012004083120040726"</definedName>
    <definedName name="_GSRATES_2" hidden="1">"CT30000120031231        "</definedName>
    <definedName name="_GSRATES_3" hidden="1">"CT30000120041231        "</definedName>
    <definedName name="_GSRATES_4" hidden="1">"CF3000012001092920010101"</definedName>
    <definedName name="_GSRATES_5" hidden="1">"CT30000120010929        "</definedName>
    <definedName name="_GSRATES_6" hidden="1">"CF3000012000093020000101"</definedName>
    <definedName name="_GSRATES_7" hidden="1">"CF3000012000093020000101"</definedName>
    <definedName name="_GSRATES_8" hidden="1">"CF3000012001092920010101"</definedName>
    <definedName name="_GSRATES_9" hidden="1">"CF3000012001093020010101"</definedName>
    <definedName name="_GSRATES_COUNT" hidden="1">3</definedName>
    <definedName name="_KAW999950" hidden="1">[43]__Goal_Metadata!$B$81</definedName>
    <definedName name="_Key1" hidden="1">#REF!</definedName>
    <definedName name="_Key2" hidden="1">#REF!</definedName>
    <definedName name="_leo" localSheetId="2" hidden="1">Main.SAPF4Help()</definedName>
    <definedName name="_leo" localSheetId="7" hidden="1">Main.SAPF4Help()</definedName>
    <definedName name="_leo" localSheetId="9" hidden="1">Main.SAPF4Help()</definedName>
    <definedName name="_leo" hidden="1">Main.SAPF4Help()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MatMult_A" localSheetId="2" hidden="1">#REF!</definedName>
    <definedName name="_MatMult_A" hidden="1">#REF!</definedName>
    <definedName name="_MatMult_AxB" hidden="1">#REF!</definedName>
    <definedName name="_MatMult_B" hidden="1">#REF!</definedName>
    <definedName name="_mw2" localSheetId="2" hidden="1">{"consolidated",#N/A,FALSE,"Sheet1";"cms",#N/A,FALSE,"Sheet1";"fse",#N/A,FALSE,"Sheet1"}</definedName>
    <definedName name="_mw2" hidden="1">{"consolidated",#N/A,FALSE,"Sheet1";"cms",#N/A,FALSE,"Sheet1";"fse",#N/A,FALSE,"Sheet1"}</definedName>
    <definedName name="_new" hidden="1">#REF!</definedName>
    <definedName name="_New1" localSheetId="2" hidden="1">{#N/A,#N/A,FALSE,"Aging Summary";#N/A,#N/A,FALSE,"Ratio Analysis";#N/A,#N/A,FALSE,"Test 120 Day Accts";#N/A,#N/A,FALSE,"Tickmarks"}</definedName>
    <definedName name="_New1" hidden="1">{#N/A,#N/A,FALSE,"Aging Summary";#N/A,#N/A,FALSE,"Ratio Analysis";#N/A,#N/A,FALSE,"Test 120 Day Accts";#N/A,#N/A,FALSE,"Tickmarks"}</definedName>
    <definedName name="_new100" hidden="1">[15]Quarters!$D$61:$G$61</definedName>
    <definedName name="_new101" hidden="1">'[16]Stock Price'!$A$4:$A$265</definedName>
    <definedName name="_new102" hidden="1">[17]Total!$C$322:$C$325</definedName>
    <definedName name="_new103" hidden="1">'[44]sales vol.'!$J$398:$J$401</definedName>
    <definedName name="_new104" hidden="1">[15]oldSEG!$AD$11:$AD$14</definedName>
    <definedName name="_new107" hidden="1">[15]Quarters!$B$17:$B$20</definedName>
    <definedName name="_new108" hidden="1">'[44]sales vol.'!$J$211:$J$214</definedName>
    <definedName name="_new109" hidden="1">'[44]sales vol.'!$I$1121:$I$1122</definedName>
    <definedName name="_new110" hidden="1">'[44]sales vol.'!$I$1632:$I$1635</definedName>
    <definedName name="_new111" hidden="1">'[44]sales vol.'!$I$2248:$I$2251</definedName>
    <definedName name="_New2" localSheetId="2" hidden="1">{#N/A,#N/A,FALSE,"Aging Summary";#N/A,#N/A,FALSE,"Ratio Analysis";#N/A,#N/A,FALSE,"Test 120 Day Accts";#N/A,#N/A,FALSE,"Tickmarks"}</definedName>
    <definedName name="_New2" hidden="1">{#N/A,#N/A,FALSE,"Aging Summary";#N/A,#N/A,FALSE,"Ratio Analysis";#N/A,#N/A,FALSE,"Test 120 Day Accts";#N/A,#N/A,FALSE,"Tickmarks"}</definedName>
    <definedName name="_new22" hidden="1">'[16]Stock Price'!$B$4:$B$265</definedName>
    <definedName name="_new23" hidden="1">[17]Total!$D$322:$D$325</definedName>
    <definedName name="_new24" hidden="1">[15]oldSEG!$M$16:$M$19</definedName>
    <definedName name="_new25" hidden="1">'[44]sales vol.'!$K$398:$K$401</definedName>
    <definedName name="_new26" hidden="1">[15]oldSEG!$M$23:$M$26</definedName>
    <definedName name="_new28" hidden="1">[15]Quarters!$F$110:$F$113</definedName>
    <definedName name="_new29" hidden="1">[15]Quarters!$G$110:$G$113</definedName>
    <definedName name="_New3" localSheetId="2" hidden="1">{#N/A,#N/A,FALSE,"Aging Summary";#N/A,#N/A,FALSE,"Ratio Analysis";#N/A,#N/A,FALSE,"Test 120 Day Accts";#N/A,#N/A,FALSE,"Tickmarks"}</definedName>
    <definedName name="_New3" hidden="1">{#N/A,#N/A,FALSE,"Aging Summary";#N/A,#N/A,FALSE,"Ratio Analysis";#N/A,#N/A,FALSE,"Test 120 Day Accts";#N/A,#N/A,FALSE,"Tickmarks"}</definedName>
    <definedName name="_new31" hidden="1">'[44]sales vol.'!$K$211:$K$214</definedName>
    <definedName name="_new32" hidden="1">'[44]sales vol.'!$J$1121:$J$1122</definedName>
    <definedName name="_new33" hidden="1">'[44]sales vol.'!$J$1632:$J$1635</definedName>
    <definedName name="_new34" hidden="1">'[44]sales vol.'!$J$2248:$J$2251</definedName>
    <definedName name="_new35" hidden="1">'[16]Stock Price'!$C$4:$C$265</definedName>
    <definedName name="_new37" hidden="1">[15]Quarters!$X$25:$AA$25</definedName>
    <definedName name="_New4" localSheetId="2" hidden="1">{#N/A,#N/A,FALSE,"Aging Summary";#N/A,#N/A,FALSE,"Ratio Analysis";#N/A,#N/A,FALSE,"Test 120 Day Accts";#N/A,#N/A,FALSE,"Tickmarks"}</definedName>
    <definedName name="_New4" hidden="1">{#N/A,#N/A,FALSE,"Aging Summary";#N/A,#N/A,FALSE,"Ratio Analysis";#N/A,#N/A,FALSE,"Test 120 Day Accts";#N/A,#N/A,FALSE,"Tickmarks"}</definedName>
    <definedName name="_new43" hidden="1">'[16]Stock Price'!$D$4:$D$265</definedName>
    <definedName name="_new44" hidden="1">[15]Quarters!$T$41:$T$41</definedName>
    <definedName name="_new45" hidden="1">[15]Quarters!$T$62:$T$62</definedName>
    <definedName name="_new46" hidden="1">[15]Quarters!$T$25:$T$25</definedName>
    <definedName name="_new47" hidden="1">[15]Quarters!$T$26:$T$26</definedName>
    <definedName name="_new48" hidden="1">[15]Quarters!$T$27:$T$27</definedName>
    <definedName name="_new49" hidden="1">[15]Quarters!$T$28:$T$28</definedName>
    <definedName name="_new50" hidden="1">[15]Quarters!$T$29:$T$29</definedName>
    <definedName name="_new51" hidden="1">[15]Quarters!$T$30:$T$30</definedName>
    <definedName name="_new52" hidden="1">[15]Quarters!$T$31:$T$31</definedName>
    <definedName name="_new53" hidden="1">[15]Quarters!$T$24:$T$24</definedName>
    <definedName name="_new54" hidden="1">[15]Quarters!$T$39:$T$39</definedName>
    <definedName name="_new55" hidden="1">[15]Quarters!$T$60:$T$60</definedName>
    <definedName name="_new56" hidden="1">[15]Quarters!$T$40:$T$40</definedName>
    <definedName name="_new57" hidden="1">[15]Quarters!$T$61:$T$61</definedName>
    <definedName name="_new58" hidden="1">'[16]Stock Price'!$E$4:$E$265</definedName>
    <definedName name="_new59" hidden="1">[15]Quarters!$L$41:$O$41</definedName>
    <definedName name="_new60" hidden="1">[15]Quarters!$L$62:$O$62</definedName>
    <definedName name="_new61" hidden="1">[15]Quarters!$L$25:$O$25</definedName>
    <definedName name="_new62" hidden="1">[15]Quarters!$L$26:$O$26</definedName>
    <definedName name="_new63" hidden="1">[15]Quarters!$L$27:$O$27</definedName>
    <definedName name="_new64" hidden="1">[15]Quarters!$L$28:$O$28</definedName>
    <definedName name="_new65" hidden="1">[15]Quarters!$L$29:$O$29</definedName>
    <definedName name="_new66" hidden="1">[15]Quarters!$L$30:$O$30</definedName>
    <definedName name="_new67" hidden="1">[15]Quarters!$L$31:$O$31</definedName>
    <definedName name="_new68" hidden="1">[15]Quarters!$L$24:$O$24</definedName>
    <definedName name="_new69" hidden="1">[15]Quarters!$L$39:$O$39</definedName>
    <definedName name="_new70" hidden="1">[15]Quarters!$L$60:$O$60</definedName>
    <definedName name="_new71" hidden="1">[15]Quarters!$L$40:$O$40</definedName>
    <definedName name="_new72" hidden="1">[15]Quarters!$L$61:$O$61</definedName>
    <definedName name="_new73" hidden="1">'[16]Stock Price'!$F$4:$F$265</definedName>
    <definedName name="_new74" hidden="1">[15]Quarters!$H$41:$K$41</definedName>
    <definedName name="_new75" hidden="1">[15]Quarters!$H$62:$K$62</definedName>
    <definedName name="_new76" hidden="1">[15]Quarters!$H$25:$K$25</definedName>
    <definedName name="_new77" hidden="1">[15]Quarters!$H$26:$K$26</definedName>
    <definedName name="_new78" hidden="1">[15]Quarters!$H$27:$K$27</definedName>
    <definedName name="_new79" hidden="1">[15]Quarters!$H$28:$K$28</definedName>
    <definedName name="_new80" hidden="1">[15]Quarters!$H$29:$K$29</definedName>
    <definedName name="_new81" hidden="1">[15]Quarters!$H$30:$K$30</definedName>
    <definedName name="_new82" hidden="1">[15]Quarters!$H$31:$K$31</definedName>
    <definedName name="_new83" hidden="1">[15]Quarters!$H$24:$K$24</definedName>
    <definedName name="_new84" hidden="1">[15]Quarters!$H$39:$K$39</definedName>
    <definedName name="_new85" hidden="1">[15]Quarters!$H$60:$K$60</definedName>
    <definedName name="_new86" hidden="1">[15]Quarters!$H$40:$K$40</definedName>
    <definedName name="_new87" hidden="1">[15]Quarters!$H$61:$K$61</definedName>
    <definedName name="_new88" hidden="1">'[16]Stock Price'!$G$4:$G$265</definedName>
    <definedName name="_new89" hidden="1">[15]Quarters!$D$41:$G$41</definedName>
    <definedName name="_new90" hidden="1">[15]Quarters!$D$62:$G$62</definedName>
    <definedName name="_new91" hidden="1">[15]Quarters!$D$25:$G$25</definedName>
    <definedName name="_new92" hidden="1">[15]Quarters!$D$26:$G$26</definedName>
    <definedName name="_new93" hidden="1">[15]Quarters!$D$27:$G$27</definedName>
    <definedName name="_new94" hidden="1">[15]Quarters!$D$28:$G$28</definedName>
    <definedName name="_new95" hidden="1">[15]Quarters!$D$29:$G$29</definedName>
    <definedName name="_new96" hidden="1">[15]Quarters!$D$24:$G$24</definedName>
    <definedName name="_new97" hidden="1">[15]Quarters!$D$39:$G$39</definedName>
    <definedName name="_new98" hidden="1">[15]Quarters!$D$60:$G$60</definedName>
    <definedName name="_new99" hidden="1">[15]Quarters!$D$40:$G$40</definedName>
    <definedName name="_ok1" localSheetId="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ok1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_Order1" hidden="1">255</definedName>
    <definedName name="_Order2" hidden="1">0</definedName>
    <definedName name="_Order39" hidden="1">255</definedName>
    <definedName name="_OVC2003" localSheetId="2" hidden="1">{#N/A,#N/A,TRUE,"KEY DATA";#N/A,#N/A,TRUE,"KEY DATA Base Case";#N/A,#N/A,TRUE,"JULY";#N/A,#N/A,TRUE,"AUG";#N/A,#N/A,TRUE,"SEPT";#N/A,#N/A,TRUE,"3Q"}</definedName>
    <definedName name="_OVC2003" hidden="1">{#N/A,#N/A,TRUE,"KEY DATA";#N/A,#N/A,TRUE,"KEY DATA Base Case";#N/A,#N/A,TRUE,"JULY";#N/A,#N/A,TRUE,"AUG";#N/A,#N/A,TRUE,"SEPT";#N/A,#N/A,TRUE,"3Q"}</definedName>
    <definedName name="_Parse_In" hidden="1">#REF!</definedName>
    <definedName name="_pp111111" localSheetId="2" hidden="1">{#N/A,#N/A,FALSE,"model"}</definedName>
    <definedName name="_pp111111" hidden="1">{#N/A,#N/A,FALSE,"model"}</definedName>
    <definedName name="_q234" hidden="1">'[19]sales vol.'!$J$211:$J$214</definedName>
    <definedName name="_r" localSheetId="2" hidden="1">{"ANAR",#N/A,FALSE,"Dist total";"MARGEN",#N/A,FALSE,"Dist total";"COMENTARIO",#N/A,FALSE,"Ficha CODICE";"CONSEJO",#N/A,FALSE,"Dist p0";"uno",#N/A,FALSE,"Dist total"}</definedName>
    <definedName name="_r" hidden="1">{"ANAR",#N/A,FALSE,"Dist total";"MARGEN",#N/A,FALSE,"Dist total";"COMENTARIO",#N/A,FALSE,"Ficha CODICE";"CONSEJO",#N/A,FALSE,"Dist p0";"uno",#N/A,FALSE,"Dist total"}</definedName>
    <definedName name="_Regression_Int" hidden="1">1</definedName>
    <definedName name="_Regression_Out" hidden="1">[45]Comps!$AC$43:$AH$60</definedName>
    <definedName name="_Regression_X" localSheetId="2" hidden="1">#REF!</definedName>
    <definedName name="_Regression_X" hidden="1">#REF!</definedName>
    <definedName name="_Regression_Y" localSheetId="2" hidden="1">#REF!</definedName>
    <definedName name="_Regression_Y" hidden="1">#REF!</definedName>
    <definedName name="_S" localSheetId="2" hidden="1">Main.SAPF4Help()</definedName>
    <definedName name="_S" localSheetId="7" hidden="1">Main.SAPF4Help()</definedName>
    <definedName name="_S" localSheetId="9" hidden="1">Main.SAPF4Help()</definedName>
    <definedName name="_S" hidden="1">Main.SAPF4Help()</definedName>
    <definedName name="_s1" hidden="1">'[19]sales vol.'!$J$34:$J$37</definedName>
    <definedName name="_s2" hidden="1">'[19]sales vol.'!$J$398:$J$401</definedName>
    <definedName name="_s3" hidden="1">'[19]sales vol.'!$J$211:$J$214</definedName>
    <definedName name="_s4" hidden="1">'[19]sales vol.'!$I$1121:$I$1122</definedName>
    <definedName name="_s5" hidden="1">'[19]sales vol.'!$I$1632:$I$1635</definedName>
    <definedName name="_s6" hidden="1">'[19]sales vol.'!$I$2248:$I$2251</definedName>
    <definedName name="_SA1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SA1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sal2" localSheetId="2" hidden="1">{"SALARIOS",#N/A,FALSE,"Hoja3";"SUELDOS EMPLEADOS",#N/A,FALSE,"Hoja4";"SUELDOS EJECUTIVOS",#N/A,FALSE,"Hoja5"}</definedName>
    <definedName name="_sal2" hidden="1">{"SALARIOS",#N/A,FALSE,"Hoja3";"SUELDOS EMPLEADOS",#N/A,FALSE,"Hoja4";"SUELDOS EJECUTIVOS",#N/A,FALSE,"Hoja5"}</definedName>
    <definedName name="_sap10" localSheetId="2" hidden="1">Main.SAPF4Help()</definedName>
    <definedName name="_sap10" localSheetId="7" hidden="1">Main.SAPF4Help()</definedName>
    <definedName name="_sap10" localSheetId="9" hidden="1">Main.SAPF4Help()</definedName>
    <definedName name="_sap10" hidden="1">Main.SAPF4Help()</definedName>
    <definedName name="_sap11" localSheetId="2" hidden="1">Main.SAPF4Help()</definedName>
    <definedName name="_sap11" localSheetId="7" hidden="1">Main.SAPF4Help()</definedName>
    <definedName name="_sap11" localSheetId="9" hidden="1">Main.SAPF4Help()</definedName>
    <definedName name="_sap11" hidden="1">Main.SAPF4Help()</definedName>
    <definedName name="_sap123" localSheetId="2" hidden="1">Main.SAPF4Help()</definedName>
    <definedName name="_sap123" localSheetId="7" hidden="1">Main.SAPF4Help()</definedName>
    <definedName name="_sap123" localSheetId="9" hidden="1">Main.SAPF4Help()</definedName>
    <definedName name="_sap123" hidden="1">Main.SAPF4Help()</definedName>
    <definedName name="_sap13" localSheetId="2" hidden="1">Main.SAPF4Help()</definedName>
    <definedName name="_sap13" localSheetId="7" hidden="1">Main.SAPF4Help()</definedName>
    <definedName name="_sap13" localSheetId="9" hidden="1">Main.SAPF4Help()</definedName>
    <definedName name="_sap13" hidden="1">Main.SAPF4Help()</definedName>
    <definedName name="_sap2" localSheetId="2" hidden="1">Main.SAPF4Help()</definedName>
    <definedName name="_sap2" localSheetId="7" hidden="1">Main.SAPF4Help()</definedName>
    <definedName name="_sap2" localSheetId="9" hidden="1">Main.SAPF4Help()</definedName>
    <definedName name="_sap2" hidden="1">Main.SAPF4Help()</definedName>
    <definedName name="_sap20" localSheetId="2" hidden="1">Main.SAPF4Help()</definedName>
    <definedName name="_sap20" localSheetId="7" hidden="1">Main.SAPF4Help()</definedName>
    <definedName name="_sap20" localSheetId="9" hidden="1">Main.SAPF4Help()</definedName>
    <definedName name="_sap20" hidden="1">Main.SAPF4Help()</definedName>
    <definedName name="_sap3" localSheetId="2" hidden="1">Main.SAPF4Help()</definedName>
    <definedName name="_sap3" localSheetId="7" hidden="1">Main.SAPF4Help()</definedName>
    <definedName name="_sap3" localSheetId="9" hidden="1">Main.SAPF4Help()</definedName>
    <definedName name="_sap3" hidden="1">Main.SAPF4Help()</definedName>
    <definedName name="_sap45" localSheetId="2" hidden="1">Main.SAPF4Help()</definedName>
    <definedName name="_sap45" localSheetId="7" hidden="1">Main.SAPF4Help()</definedName>
    <definedName name="_sap45" localSheetId="9" hidden="1">Main.SAPF4Help()</definedName>
    <definedName name="_sap45" hidden="1">Main.SAPF4Help()</definedName>
    <definedName name="_sap6" localSheetId="2" hidden="1">Main.SAPF4Help()</definedName>
    <definedName name="_sap6" localSheetId="7" hidden="1">Main.SAPF4Help()</definedName>
    <definedName name="_sap6" localSheetId="9" hidden="1">Main.SAPF4Help()</definedName>
    <definedName name="_sap6" hidden="1">Main.SAPF4Help()</definedName>
    <definedName name="_sap66" localSheetId="2" hidden="1">Main.SAPF4Help()</definedName>
    <definedName name="_sap66" localSheetId="7" hidden="1">Main.SAPF4Help()</definedName>
    <definedName name="_sap66" localSheetId="9" hidden="1">Main.SAPF4Help()</definedName>
    <definedName name="_sap66" hidden="1">Main.SAPF4Help()</definedName>
    <definedName name="_sap7" localSheetId="2" hidden="1">Main.SAPF4Help()</definedName>
    <definedName name="_sap7" localSheetId="7" hidden="1">Main.SAPF4Help()</definedName>
    <definedName name="_sap7" localSheetId="9" hidden="1">Main.SAPF4Help()</definedName>
    <definedName name="_sap7" hidden="1">Main.SAPF4Help()</definedName>
    <definedName name="_sap8" localSheetId="2" hidden="1">Main.SAPF4Help()</definedName>
    <definedName name="_sap8" localSheetId="7" hidden="1">Main.SAPF4Help()</definedName>
    <definedName name="_sap8" localSheetId="9" hidden="1">Main.SAPF4Help()</definedName>
    <definedName name="_sap8" hidden="1">Main.SAPF4Help()</definedName>
    <definedName name="_sap9" localSheetId="2" hidden="1">Main.SAPF4Help()</definedName>
    <definedName name="_sap9" localSheetId="7" hidden="1">Main.SAPF4Help()</definedName>
    <definedName name="_sap9" localSheetId="9" hidden="1">Main.SAPF4Help()</definedName>
    <definedName name="_sap9" hidden="1">Main.SAPF4Help()</definedName>
    <definedName name="_sdf2" localSheetId="2" hidden="1">{#N/A,#N/A,FALSE,"Calc";#N/A,#N/A,FALSE,"Sensitivity";#N/A,#N/A,FALSE,"LT Earn.Dil.";#N/A,#N/A,FALSE,"Dil. AVP"}</definedName>
    <definedName name="_sdf2" hidden="1">{#N/A,#N/A,FALSE,"Calc";#N/A,#N/A,FALSE,"Sensitivity";#N/A,#N/A,FALSE,"LT Earn.Dil.";#N/A,#N/A,FALSE,"Dil. AVP"}</definedName>
    <definedName name="_Sort" hidden="1">#REF!</definedName>
    <definedName name="_t1" localSheetId="2" hidden="1">1/Eurt</definedName>
    <definedName name="_t1" localSheetId="7" hidden="1">1/Eurt</definedName>
    <definedName name="_t1" localSheetId="9" hidden="1">1/Eurt</definedName>
    <definedName name="_t1" hidden="1">1/Eurt</definedName>
    <definedName name="_t2" localSheetId="2" hidden="1">1/Eurp</definedName>
    <definedName name="_t2" localSheetId="7" hidden="1">1/Eurp</definedName>
    <definedName name="_t2" localSheetId="9" hidden="1">1/Eurp</definedName>
    <definedName name="_t2" hidden="1">1/Eurp</definedName>
    <definedName name="_Table1_In1" localSheetId="2" hidden="1">#REF!</definedName>
    <definedName name="_Table1_In1" hidden="1">#REF!</definedName>
    <definedName name="_Table1_Out" localSheetId="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mas" hidden="1">'[2]130-UNIDADES'!#REF!</definedName>
    <definedName name="_TT2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TT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_TT20" localSheetId="2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TT20" hidden="1">{0,0,0,0;0,0,0,0;0,0,0,0;0,0,0,0;0,0,0,0;0,0,0,0;0,0,0,0;0,0,0,0;0,0,0,0;0,0,0,0;0,0,0,0;0,0,0,0;0,#VALUE!,0,0;0,0,0,0;0,0,0,0;0,0,0,0;4.02506300418233E-305,0,0,0;0,0,0,0;3.33761291040418E-308,5.56268889233185E-308,8.90030392771069E-308,1.55755255047865E-307;2.6700903295667E-307,4.45015111635219E-307,0,0}</definedName>
    <definedName name="_v" hidden="1">'[46]IS Summary-96'!$B$12:$AL$30</definedName>
    <definedName name="_v3" localSheetId="2" hidden="1">{"CONSEJO",#N/A,FALSE,"Dist p0";"CONSEJO",#N/A,FALSE,"Ficha CODICE"}</definedName>
    <definedName name="_v3" hidden="1">{"CONSEJO",#N/A,FALSE,"Dist p0";"CONSEJO",#N/A,FALSE,"Ficha CODICE"}</definedName>
    <definedName name="_wb45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wb4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wer111111" localSheetId="2" hidden="1">{#N/A,#N/A,FALSE,"model"}</definedName>
    <definedName name="_wer111111" hidden="1">{#N/A,#N/A,FALSE,"model"}</definedName>
    <definedName name="_WRM9" localSheetId="2" hidden="1">{"MonthlyRentRoll",#N/A,FALSE,"RentRoll"}</definedName>
    <definedName name="_WRM9" hidden="1">{"MonthlyRentRoll",#N/A,FALSE,"RentRoll"}</definedName>
    <definedName name="_wrn1" localSheetId="2" hidden="1">{#N/A,#N/A,FALSE,"DCF";#N/A,#N/A,FALSE,"WACC";#N/A,#N/A,FALSE,"Sales_EBIT";#N/A,#N/A,FALSE,"Capex_Depreciation";#N/A,#N/A,FALSE,"WC";#N/A,#N/A,FALSE,"Interest";#N/A,#N/A,FALSE,"Assumptions"}</definedName>
    <definedName name="_wrn1" hidden="1">{#N/A,#N/A,FALSE,"DCF";#N/A,#N/A,FALSE,"WACC";#N/A,#N/A,FALSE,"Sales_EBIT";#N/A,#N/A,FALSE,"Capex_Depreciation";#N/A,#N/A,FALSE,"WC";#N/A,#N/A,FALSE,"Interest";#N/A,#N/A,FALSE,"Assumptions"}</definedName>
    <definedName name="_wrn2" localSheetId="2" hidden="1">{#N/A,#N/A,FALSE,"Calc";#N/A,#N/A,FALSE,"Sensitivity";#N/A,#N/A,FALSE,"LT Earn.Dil.";#N/A,#N/A,FALSE,"Dil. AVP"}</definedName>
    <definedName name="_wrn2" hidden="1">{#N/A,#N/A,FALSE,"Calc";#N/A,#N/A,FALSE,"Sensitivity";#N/A,#N/A,FALSE,"LT Earn.Dil.";#N/A,#N/A,FALSE,"Dil. AVP"}</definedName>
    <definedName name="_wrn3" localSheetId="2" hidden="1">{"comps",#N/A,FALSE,"comps";"notes",#N/A,FALSE,"comps"}</definedName>
    <definedName name="_wrn3" hidden="1">{"comps",#N/A,FALSE,"comps";"notes",#N/A,FALSE,"comps"}</definedName>
    <definedName name="_wrn4" localSheetId="2" hidden="1">{"general",#N/A,FALSE,"Assumptions"}</definedName>
    <definedName name="_wrn4" hidden="1">{"general",#N/A,FALSE,"Assumptions"}</definedName>
    <definedName name="_WRN5" localSheetId="2" hidden="1">{"LoanSchedule",#N/A,FALSE,"LoanAssumptions";"LoanAssumptions",#N/A,FALSE,"LoanAssumptions"}</definedName>
    <definedName name="_WRN5" hidden="1">{"LoanSchedule",#N/A,FALSE,"LoanAssumptions";"LoanAssumptions",#N/A,FALSE,"LoanAssumptions"}</definedName>
    <definedName name="_WRN6" localSheetId="2" hidden="1">{"Area1",#N/A,TRUE,"Obiettivo";"Area2",#N/A,TRUE,"Dati per Direzione"}</definedName>
    <definedName name="_WRN6" hidden="1">{"Area1",#N/A,TRUE,"Obiettivo";"Area2",#N/A,TRUE,"Dati per Direzione"}</definedName>
    <definedName name="_WRN7" localSheetId="2" hidden="1">{"Area1",#N/A,TRUE,"Obiettivo";"Area2",#N/A,TRUE,"Dati per Direzione"}</definedName>
    <definedName name="_WRN7" hidden="1">{"Area1",#N/A,TRUE,"Obiettivo";"Area2",#N/A,TRUE,"Dati per Direzione"}</definedName>
    <definedName name="_WRN8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WRN8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WRN9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_WRN9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_z2" localSheetId="2" hidden="1">{"Sch00",#N/A,FALSE,"1";"Contents",#N/A,FALSE,"1"}</definedName>
    <definedName name="_z2" hidden="1">{"Sch00",#N/A,FALSE,"1";"Contents",#N/A,FALSE,"1"}</definedName>
    <definedName name="_z3" localSheetId="2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z3" hidden="1">{"Sch01",#N/A,FALSE,"2";"Sch02",#N/A,FALSE,"2";"Sch03",#N/A,FALSE,"2";"Sch04",#N/A,FALSE,"2";"Sch05",#N/A,FALSE,"2";"Sch06",#N/A,FALSE,"2";"Sch17",#N/A,FALSE,"2";"Sch19",#N/A,FALSE,"2";"Sch20",#N/A,FALSE,"2";"Sch21",#N/A,FALSE,"2";"Sch26",#N/A,FALSE,"2"}</definedName>
    <definedName name="_zz08" hidden="1">[20]Cover!$I$18:$I$27</definedName>
    <definedName name="_zz09" hidden="1">[20]Cover!$H$18:$H$27</definedName>
    <definedName name="_zz10" hidden="1">[20]Cover!$A$18:$A$27</definedName>
    <definedName name="_ZZ2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ZZ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zz3" localSheetId="2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_zz3" hidden="1">{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18",#N/A,FALSE,"3";"Sch22",#N/A,FALSE,"3";"Sch23",#N/A,FALSE,"3";"Sch24",#N/A,FALSE,"3";"Sch25",#N/A,FALSE,"3";"Sch27",#N/A,FALSE,"3";"Sch28",#N/A,FALSE,"3";"Sch29",#N/A,FALSE,"3";"Sch30",#N/A,FALSE,"3"}</definedName>
    <definedName name="a" hidden="1">#REF!</definedName>
    <definedName name="ä" localSheetId="2" hidden="1">{#N/A,#N/A,FALSE,"model"}</definedName>
    <definedName name="ä" hidden="1">{#N/A,#N/A,FALSE,"model"}</definedName>
    <definedName name="aa" localSheetId="2" hidden="1">{#N/A,#N/A,TRUE,"Pro Forma";#N/A,#N/A,TRUE,"PF_Bal";#N/A,#N/A,TRUE,"PF_INC";#N/A,#N/A,TRUE,"CBE";#N/A,#N/A,TRUE,"SWK"}</definedName>
    <definedName name="aa" hidden="1">{#N/A,#N/A,TRUE,"Pro Forma";#N/A,#N/A,TRUE,"PF_Bal";#N/A,#N/A,TRUE,"PF_INC";#N/A,#N/A,TRUE,"CBE";#N/A,#N/A,TRUE,"SWK"}</definedName>
    <definedName name="aaa" localSheetId="2" hidden="1">{#N/A,#N/A,TRUE,"financial";#N/A,#N/A,TRUE,"plants"}</definedName>
    <definedName name="aaa" hidden="1">{#N/A,#N/A,TRUE,"financial";#N/A,#N/A,TRUE,"plants"}</definedName>
    <definedName name="AAA_DOCTOPS" hidden="1">"AAA_SET"</definedName>
    <definedName name="AAA_duser" hidden="1">"OFF"</definedName>
    <definedName name="aaa0" localSheetId="2" hidden="1">{#N/A,#N/A,FALSE,"Aging Summary";#N/A,#N/A,FALSE,"Ratio Analysis";#N/A,#N/A,FALSE,"Test 120 Day Accts";#N/A,#N/A,FALSE,"Tickmarks"}</definedName>
    <definedName name="aaa0" hidden="1">{#N/A,#N/A,FALSE,"Aging Summary";#N/A,#N/A,FALSE,"Ratio Analysis";#N/A,#N/A,FALSE,"Test 120 Day Accts";#N/A,#N/A,FALSE,"Tickmarks"}</definedName>
    <definedName name="aaaa" localSheetId="2" hidden="1">{#N/A,#N/A,TRUE,"financial";#N/A,#N/A,TRUE,"plants"}</definedName>
    <definedName name="aaaa" hidden="1">{#N/A,#N/A,TRUE,"financial";#N/A,#N/A,TRUE,"plants"}</definedName>
    <definedName name="ääää" localSheetId="2" hidden="1">{"'Sample Status'!$A$1:$J$21"}</definedName>
    <definedName name="ääää" hidden="1">{"'Sample Status'!$A$1:$J$21"}</definedName>
    <definedName name="aaaaa" localSheetId="2" hidden="1">{#N/A,#N/A,TRUE,"financial";#N/A,#N/A,TRUE,"plants"}</definedName>
    <definedName name="aaaaa" hidden="1">{#N/A,#N/A,TRUE,"financial";#N/A,#N/A,TRUE,"plants"}</definedName>
    <definedName name="AAAAAA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AAAAAA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aaaaaaa" hidden="1">#N/A</definedName>
    <definedName name="aaaaaaaaaa" hidden="1">#N/A</definedName>
    <definedName name="aaaaaaaaaaaa" hidden="1">#N/A</definedName>
    <definedName name="aaaaaaaaaaaaaa" localSheetId="2" hidden="1">{"Ergebnisbericht_UBA",#N/A,FALSE,"MB"}</definedName>
    <definedName name="aaaaaaaaaaaaaa" hidden="1">{"Ergebnisbericht_UBA",#N/A,FALSE,"MB"}</definedName>
    <definedName name="aaaaaaaaaaaaaaa" localSheetId="2" hidden="1">{"'Gasses'!$A$1:$E$17","'Minor'!$G$15","'Minor'!$A$1:$B$2"}</definedName>
    <definedName name="aaaaaaaaaaaaaaa" hidden="1">{"'Gasses'!$A$1:$E$17","'Minor'!$G$15","'Minor'!$A$1:$B$2"}</definedName>
    <definedName name="aaaaaaaaaaaaaaaaa" hidden="1">#N/A</definedName>
    <definedName name="aaaaaaaaaaaaaaaaaa" localSheetId="2" hidden="1">{#N/A,#N/A,FALSE,"Calc";#N/A,#N/A,FALSE,"Sensitivity";#N/A,#N/A,FALSE,"LT Earn.Dil.";#N/A,#N/A,FALSE,"Dil. AVP"}</definedName>
    <definedName name="aaaaaaaaaaaaaaaaaa" hidden="1">{#N/A,#N/A,FALSE,"Calc";#N/A,#N/A,FALSE,"Sensitivity";#N/A,#N/A,FALSE,"LT Earn.Dil.";#N/A,#N/A,FALSE,"Dil. AVP"}</definedName>
    <definedName name="aaaaaaaaaaaaaaaaaaaaa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aaaaaaaaaaaaaaaaaaaaa" hidden="1">{#N/A,#N/A,TRUE,"Allacciamenti 5 anni";#N/A,#N/A,TRUE,"Carico 5 anni";#N/A,#N/A,TRUE,"Qualità a) 5 anni";#N/A,#N/A,TRUE,"Qualità b) 5 anni";#N/A,#N/A,TRUE,"Impatto ambientale 5 anni";#N/A,#N/A,TRUE,"Adeg. tecnico 5 anni"}</definedName>
    <definedName name="AAAAAAAABBBBBCCCCC" hidden="1">#N/A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LLALSKKDLA" hidden="1">#N/A</definedName>
    <definedName name="aasfafaf" localSheetId="2" hidden="1">{#N/A,#N/A,FALSE,"Layout Aktiva";#N/A,#N/A,FALSE,"Layout Passiva";#N/A,#N/A,FALSE,"Layout GuV";#N/A,#N/A,FALSE,"Layout Cash Flow";#N/A,#N/A,FALSE,"Mittelherkunft";#N/A,#N/A,FALSE,"Mittelverwendung";#N/A,#N/A,FALSE,"Finanzbedarsrechnung"}</definedName>
    <definedName name="aasfafaf" hidden="1">{#N/A,#N/A,FALSE,"Layout Aktiva";#N/A,#N/A,FALSE,"Layout Passiva";#N/A,#N/A,FALSE,"Layout GuV";#N/A,#N/A,FALSE,"Layout Cash Flow";#N/A,#N/A,FALSE,"Mittelherkunft";#N/A,#N/A,FALSE,"Mittelverwendung";#N/A,#N/A,FALSE,"Finanzbedarsrechnung"}</definedName>
    <definedName name="ab" localSheetId="2" hidden="1">{#N/A,#N/A,TRUE,"Pro Forma";#N/A,#N/A,TRUE,"PF_Bal";#N/A,#N/A,TRUE,"PF_INC";#N/A,#N/A,TRUE,"CBE";#N/A,#N/A,TRUE,"SWK"}</definedName>
    <definedName name="ab" hidden="1">{#N/A,#N/A,TRUE,"Pro Forma";#N/A,#N/A,TRUE,"PF_Bal";#N/A,#N/A,TRUE,"PF_INC";#N/A,#N/A,TRUE,"CBE";#N/A,#N/A,TRUE,"SWK"}</definedName>
    <definedName name="AB1998_12_08" hidden="1">[47]GRAFPERS!$B$23:$B$34</definedName>
    <definedName name="abbb" localSheetId="2" hidden="1">{"Fiesta Facer Page",#N/A,FALSE,"Q_C_S";"Fiesta Main Page",#N/A,FALSE,"V_L";"Fiesta 95BP Struct",#N/A,FALSE,"StructBP";"Fiesta Post 95BP Struct",#N/A,FALSE,"AdjStructBP"}</definedName>
    <definedName name="abbb" hidden="1">{"Fiesta Facer Page",#N/A,FALSE,"Q_C_S";"Fiesta Main Page",#N/A,FALSE,"V_L";"Fiesta 95BP Struct",#N/A,FALSE,"StructBP";"Fiesta Post 95BP Struct",#N/A,FALSE,"AdjStructBP"}</definedName>
    <definedName name="abc" localSheetId="2" hidden="1">{#N/A,#N/A,TRUE,"financial";#N/A,#N/A,TRUE,"plants"}</definedName>
    <definedName name="abc" hidden="1">{#N/A,#N/A,TRUE,"financial";#N/A,#N/A,TRUE,"plants"}</definedName>
    <definedName name="abcd" localSheetId="2" hidden="1">{#N/A,#N/A,FALSE,"CBE";#N/A,#N/A,FALSE,"SWK"}</definedName>
    <definedName name="abcd" hidden="1">{#N/A,#N/A,FALSE,"CBE";#N/A,#N/A,FALSE,"SWK"}</definedName>
    <definedName name="abcde" localSheetId="2" hidden="1">{"comp1",#N/A,FALSE,"COMPS";"footnotes",#N/A,FALSE,"COMPS"}</definedName>
    <definedName name="abcde" hidden="1">{"comp1",#N/A,FALSE,"COMPS";"footnotes",#N/A,FALSE,"COMPS"}</definedName>
    <definedName name="abcdef" localSheetId="2" hidden="1">{"up stand alones",#N/A,FALSE,"Acquiror"}</definedName>
    <definedName name="abcdef" hidden="1">{"up stand alones",#N/A,FALSE,"Acquiror"}</definedName>
    <definedName name="Abgangsergebnis" localSheetId="2" hidden="1">{#N/A,#N/A,FALSE,"Mittelherkunft";#N/A,#N/A,FALSE,"Mittelverwendung"}</definedName>
    <definedName name="Abgangsergebnis" hidden="1">{#N/A,#N/A,FALSE,"Mittelherkunft";#N/A,#N/A,FALSE,"Mittelverwendung"}</definedName>
    <definedName name="Abk" localSheetId="2" hidden="1">{#N/A,#N/A,FALSE,"model"}</definedName>
    <definedName name="Abk" hidden="1">{#N/A,#N/A,FALSE,"model"}</definedName>
    <definedName name="Abkürzungsverzeichnis" localSheetId="2" hidden="1">{#N/A,#N/A,FALSE,"model"}</definedName>
    <definedName name="Abkürzungsverzeichnis" hidden="1">{#N/A,#N/A,FALSE,"model"}</definedName>
    <definedName name="abogado" localSheetId="2" hidden="1">{#N/A,#N/A,TRUE,"KEY DATA";#N/A,#N/A,TRUE,"KEY DATA Base Case";#N/A,#N/A,TRUE,"JULY";#N/A,#N/A,TRUE,"AUG";#N/A,#N/A,TRUE,"SEPT";#N/A,#N/A,TRUE,"3Q"}</definedName>
    <definedName name="abogado" hidden="1">{#N/A,#N/A,TRUE,"KEY DATA";#N/A,#N/A,TRUE,"KEY DATA Base Case";#N/A,#N/A,TRUE,"JULY";#N/A,#N/A,TRUE,"AUG";#N/A,#N/A,TRUE,"SEPT";#N/A,#N/A,TRUE,"3Q"}</definedName>
    <definedName name="ac" localSheetId="2" hidden="1">{"Ergebnisbericht_UBA",#N/A,FALSE,"MB"}</definedName>
    <definedName name="ac" hidden="1">{"Ergebnisbericht_UBA",#N/A,FALSE,"MB"}</definedName>
    <definedName name="acac" localSheetId="2" hidden="1">{0,0,0,0;0,0,0,0;0,0,0,0;0,0,0,0;0,0,0,0}</definedName>
    <definedName name="acac" hidden="1">{0,0,0,0;0,0,0,0;0,0,0,0;0,0,0,0;0,0,0,0}</definedName>
    <definedName name="Access_Button" hidden="1">"mc_abi_dati_base__2__Elenca"</definedName>
    <definedName name="Access_Button1" hidden="1">"mc_abi_dati_base__2__Elenca"</definedName>
    <definedName name="AccessDatabase" hidden="1">"C:\LUIGI\clienti 97\LUCCIOLA\CLIENTI.mdb"</definedName>
    <definedName name="AccessDatabase_1" hidden="1">"C:\LUIGI\clienti 97\LUCCIOLA\CLIENTI.mdb"</definedName>
    <definedName name="Account" hidden="1">#N/A</definedName>
    <definedName name="ad" localSheetId="2" hidden="1">{"Ergebnisbericht_UBA",#N/A,FALSE,"MB"}</definedName>
    <definedName name="ad" hidden="1">{"Ergebnisbericht_UBA",#N/A,FALSE,"MB"}</definedName>
    <definedName name="addg" localSheetId="2" hidden="1">{#N/A,#N/A,FALSE,"CBE";#N/A,#N/A,FALSE,"SWK"}</definedName>
    <definedName name="addg" hidden="1">{#N/A,#N/A,FALSE,"CBE";#N/A,#N/A,FALSE,"SWK"}</definedName>
    <definedName name="adfsfa" localSheetId="2" hidden="1">{"IntDetail",#N/A,FALSE,"Reports";"IntSummary",#N/A,FALSE,"Reports"}</definedName>
    <definedName name="adfsfa" hidden="1">{"IntDetail",#N/A,FALSE,"Reports";"IntSummary",#N/A,FALSE,"Reports"}</definedName>
    <definedName name="adg" localSheetId="2" hidden="1">{"'Sheet1'!$A$1:$O$40"}</definedName>
    <definedName name="adg" hidden="1">{"'Sheet1'!$A$1:$O$40"}</definedName>
    <definedName name="adsfdsf" localSheetId="2" hidden="1">{"fis.dbo.r1_datasum"}</definedName>
    <definedName name="adsfdsf" hidden="1">{"fis.dbo.r1_datasum"}</definedName>
    <definedName name="ae" localSheetId="2" hidden="1">{"'Inventory &amp; Anal-Cur Wkbk'!$A$7:$AP$71"}</definedName>
    <definedName name="ae" hidden="1">{"'Inventory &amp; Anal-Cur Wkbk'!$A$7:$AP$71"}</definedName>
    <definedName name="aeradfaereawt" localSheetId="2" hidden="1">{"var_page",#N/A,FALSE,"template"}</definedName>
    <definedName name="aeradfaereawt" hidden="1">{"var_page",#N/A,FALSE,"template"}</definedName>
    <definedName name="aes" localSheetId="2" hidden="1">{"CONSEJO",#N/A,FALSE,"Dist p0";"CONSEJO",#N/A,FALSE,"Ficha CODICE"}</definedName>
    <definedName name="aes" hidden="1">{"CONSEJO",#N/A,FALSE,"Dist p0";"CONSEJO",#N/A,FALSE,"Ficha CODICE"}</definedName>
    <definedName name="aesdf" hidden="1">'[48]Capex_Addition&amp;Maintenance'!____________________________________DAT5()</definedName>
    <definedName name="aesreport2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wr" localSheetId="2" hidden="1">{"mgmt forecast",#N/A,FALSE,"Mgmt Forecast";"dcf table",#N/A,FALSE,"Mgmt Forecast";"sensitivity",#N/A,FALSE,"Mgmt Forecast";"table inputs",#N/A,FALSE,"Mgmt Forecast";"calculations",#N/A,FALSE,"Mgmt Forecast"}</definedName>
    <definedName name="aewr" hidden="1">{"mgmt forecast",#N/A,FALSE,"Mgmt Forecast";"dcf table",#N/A,FALSE,"Mgmt Forecast";"sensitivity",#N/A,FALSE,"Mgmt Forecast";"table inputs",#N/A,FALSE,"Mgmt Forecast";"calculations",#N/A,FALSE,"Mgmt Forecast"}</definedName>
    <definedName name="afsaf" localSheetId="2" hidden="1">{#N/A,#N/A,FALSE,"DBK";#N/A,#N/A,FALSE,"102-1";#N/A,#N/A,FALSE,"102-2";#N/A,#N/A,FALSE,"102-447";#N/A,#N/A,FALSE,"441-60"}</definedName>
    <definedName name="afsaf" hidden="1">{#N/A,#N/A,FALSE,"DBK";#N/A,#N/A,FALSE,"102-1";#N/A,#N/A,FALSE,"102-2";#N/A,#N/A,FALSE,"102-447";#N/A,#N/A,FALSE,"441-60"}</definedName>
    <definedName name="afsaf1" localSheetId="2" hidden="1">{#N/A,#N/A,FALSE,"DBK";#N/A,#N/A,FALSE,"102-1";#N/A,#N/A,FALSE,"102-2";#N/A,#N/A,FALSE,"102-447";#N/A,#N/A,FALSE,"441-60"}</definedName>
    <definedName name="afsaf1" hidden="1">{#N/A,#N/A,FALSE,"DBK";#N/A,#N/A,FALSE,"102-1";#N/A,#N/A,FALSE,"102-2";#N/A,#N/A,FALSE,"102-447";#N/A,#N/A,FALSE,"441-60"}</definedName>
    <definedName name="ag" localSheetId="2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ag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agag" localSheetId="2" hidden="1">{#N/A,#N/A,FALSE,"Aging Summary";#N/A,#N/A,FALSE,"Ratio Analysis";#N/A,#N/A,FALSE,"Test 120 Day Accts";#N/A,#N/A,FALSE,"Tickmarks"}</definedName>
    <definedName name="agag" hidden="1">{#N/A,#N/A,FALSE,"Aging Summary";#N/A,#N/A,FALSE,"Ratio Analysis";#N/A,#N/A,FALSE,"Test 120 Day Accts";#N/A,#N/A,FALSE,"Tickmarks"}</definedName>
    <definedName name="agra" localSheetId="2" hidden="1">{"Ergebnisbericht_UBA",#N/A,FALSE,"MB"}</definedName>
    <definedName name="agra" hidden="1">{"Ergebnisbericht_UBA",#N/A,FALSE,"MB"}</definedName>
    <definedName name="ajdja" hidden="1">"c269"</definedName>
    <definedName name="ALoirs" hidden="1">#REF!</definedName>
    <definedName name="andi" localSheetId="2" hidden="1">{#N/A,#N/A,FALSE,"DBK";#N/A,#N/A,FALSE,"102-1";#N/A,#N/A,FALSE,"102-2";#N/A,#N/A,FALSE,"102-447";#N/A,#N/A,FALSE,"441-60"}</definedName>
    <definedName name="andi" hidden="1">{#N/A,#N/A,FALSE,"DBK";#N/A,#N/A,FALSE,"102-1";#N/A,#N/A,FALSE,"102-2";#N/A,#N/A,FALSE,"102-447";#N/A,#N/A,FALSE,"441-60"}</definedName>
    <definedName name="ando" localSheetId="2" hidden="1">{"'下期集計（10.27迄・速報値）'!$Q$16"}</definedName>
    <definedName name="ando" hidden="1">{"'下期集計（10.27迄・速報値）'!$Q$16"}</definedName>
    <definedName name="anfjlkhajd" localSheetId="2" hidden="1">{#N/A,#N/A,FALSE,"DBK";#N/A,#N/A,FALSE,"102-1";#N/A,#N/A,FALSE,"102-2";#N/A,#N/A,FALSE,"102-447";#N/A,#N/A,FALSE,"441-60"}</definedName>
    <definedName name="anfjlkhajd" hidden="1">{#N/A,#N/A,FALSE,"DBK";#N/A,#N/A,FALSE,"102-1";#N/A,#N/A,FALSE,"102-2";#N/A,#N/A,FALSE,"102-447";#N/A,#N/A,FALSE,"441-60"}</definedName>
    <definedName name="anfjlkhajd1" localSheetId="2" hidden="1">{#N/A,#N/A,FALSE,"DBK";#N/A,#N/A,FALSE,"102-1";#N/A,#N/A,FALSE,"102-2";#N/A,#N/A,FALSE,"102-447";#N/A,#N/A,FALSE,"441-60"}</definedName>
    <definedName name="anfjlkhajd1" hidden="1">{#N/A,#N/A,FALSE,"DBK";#N/A,#N/A,FALSE,"102-1";#N/A,#N/A,FALSE,"102-2";#N/A,#N/A,FALSE,"102-447";#N/A,#N/A,FALSE,"441-60"}</definedName>
    <definedName name="annual_report2" localSheetId="2" hidden="1">{"ARPandL",#N/A,FALSE,"Report Annual";"ARCashflow",#N/A,FALSE,"Report Annual";"ARBalanceSheet",#N/A,FALSE,"Report Annual";"ARRatios",#N/A,FALSE,"Report Annual"}</definedName>
    <definedName name="annual_report2" hidden="1">{"ARPandL",#N/A,FALSE,"Report Annual";"ARCashflow",#N/A,FALSE,"Report Annual";"ARBalanceSheet",#N/A,FALSE,"Report Annual";"ARRatios",#N/A,FALSE,"Report Annual"}</definedName>
    <definedName name="anscount" hidden="1">1</definedName>
    <definedName name="anscount_1" hidden="1">1</definedName>
    <definedName name="anto" localSheetId="2" hidden="1">{#N/A,#N/A,FALSE,"Flash"}</definedName>
    <definedName name="anto" hidden="1">{#N/A,#N/A,FALSE,"Flash"}</definedName>
    <definedName name="antonio" localSheetId="2" hidden="1">{#N/A,#N/A,TRUE,"Copertina";#N/A,#N/A,TRUE,"Valuation_Summary";#N/A,#N/A,TRUE,"Transaction_Summary";#N/A,#N/A,TRUE,"Summary";#N/A,#N/A,TRUE,"P&amp;L";#N/A,#N/A,TRUE,"BS";#N/A,#N/A,TRUE,"CF";#N/A,#N/A,TRUE,"Tax_Debt_Exit_Summary"}</definedName>
    <definedName name="antonio" hidden="1">{#N/A,#N/A,TRUE,"Copertina";#N/A,#N/A,TRUE,"Valuation_Summary";#N/A,#N/A,TRUE,"Transaction_Summary";#N/A,#N/A,TRUE,"Summary";#N/A,#N/A,TRUE,"P&amp;L";#N/A,#N/A,TRUE,"BS";#N/A,#N/A,TRUE,"CF";#N/A,#N/A,TRUE,"Tax_Debt_Exit_Summary"}</definedName>
    <definedName name="apparel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pparel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prile" localSheetId="2" hidden="1">{"Area1",#N/A,TRUE,"Obiettivo";"Area2",#N/A,TRUE,"Dati per Direzione"}</definedName>
    <definedName name="aprile" hidden="1">{"Area1",#N/A,TRUE,"Obiettivo";"Area2",#N/A,TRUE,"Dati per Direzione"}</definedName>
    <definedName name="APWREFVMRK" hidden="1">"'='Cover'!$C$8"</definedName>
    <definedName name="ar" localSheetId="2" hidden="1">{#N/A,#N/A,FALSE,"Cover";#N/A,#N/A,FALSE,"OFF";#N/A,#N/A,FALSE," ON";#N/A,#N/A,FALSE,"SUM";#N/A,#N/A,FALSE,"VPOP-POP"}</definedName>
    <definedName name="ar" hidden="1">{#N/A,#N/A,FALSE,"Cover";#N/A,#N/A,FALSE,"OFF";#N/A,#N/A,FALSE," ON";#N/A,#N/A,FALSE,"SUM";#N/A,#N/A,FALSE,"VPOP-POP"}</definedName>
    <definedName name="Arbeitsunterlagen" localSheetId="2" hidden="1">{#N/A,#N/A,FALSE,"Tagesmeldung"}</definedName>
    <definedName name="Arbeitsunterlagen" hidden="1">{#N/A,#N/A,FALSE,"Tagesmeldung"}</definedName>
    <definedName name="arihant" localSheetId="2" hidden="1">{"Sch00",#N/A,FALSE,"1";"Contents",#N/A,FALSE,"1"}</definedName>
    <definedName name="arihant" hidden="1">{"Sch00",#N/A,FALSE,"1";"Contents",#N/A,FALSE,"1"}</definedName>
    <definedName name="as" localSheetId="2" hidden="1">{"comp1",#N/A,FALSE,"COMPS";"footnotes",#N/A,FALSE,"COMPS"}</definedName>
    <definedName name="as" hidden="1">{"comp1",#N/A,FALSE,"COMPS";"footnotes",#N/A,FALSE,"COMPS"}</definedName>
    <definedName name="AS2DocOpenMode" hidden="1">"AS2DocumentEdit"</definedName>
    <definedName name="AS2DocOpenMode_1" hidden="1">"AS2DocumentEdit"</definedName>
    <definedName name="AS2HasNoAutoHeaderFooter" hidden="1">" "</definedName>
    <definedName name="AS2NamedRange" hidden="1">120</definedName>
    <definedName name="AS2ReportLS" hidden="1">1</definedName>
    <definedName name="AS2SyncStepLS" hidden="1">0</definedName>
    <definedName name="AS2VersionLS" hidden="1">300</definedName>
    <definedName name="âsa" localSheetId="2" hidden="1">{#N/A,#N/A,FALSE,"ER_PB";#N/A,#N/A,FALSE,"ER_RATIO_PB";#N/A,#N/A,FALSE,"ER_PU";#N/A,#N/A,FALSE,"ER_RATIO_PU"}</definedName>
    <definedName name="âsa" hidden="1">{#N/A,#N/A,FALSE,"ER_PB";#N/A,#N/A,FALSE,"ER_RATIO_PB";#N/A,#N/A,FALSE,"ER_PU";#N/A,#N/A,FALSE,"ER_RATIO_PU"}</definedName>
    <definedName name="asad" localSheetId="2" hidden="1">{"away stand alones",#N/A,FALSE,"Target"}</definedName>
    <definedName name="asad" hidden="1">{"away stand alones",#N/A,FALSE,"Target"}</definedName>
    <definedName name="ASAS" localSheetId="2" hidden="1">{"Area1",#N/A,TRUE,"Obiettivo";"Area2",#N/A,TRUE,"Dati per Direzione"}</definedName>
    <definedName name="ASAS" hidden="1">{"Area1",#N/A,TRUE,"Obiettivo";"Area2",#N/A,TRUE,"Dati per Direzione"}</definedName>
    <definedName name="ASD" localSheetId="2" hidden="1">{"fixass1",#N/A,FALSE,"Sheet1";"fixass2",#N/A,FALSE,"Sheet1";"invest",#N/A,FALSE,"Sheet1"}</definedName>
    <definedName name="ASD" hidden="1">{"fixass1",#N/A,FALSE,"Sheet1";"fixass2",#N/A,FALSE,"Sheet1";"invest",#N/A,FALSE,"Sheet1"}</definedName>
    <definedName name="asda" localSheetId="2" hidden="1">{"Page1",#N/A,FALSE,"DILUT1";"Page2",#N/A,FALSE,"DILUT1";"Page3",#N/A,FALSE,"DILUT1"}</definedName>
    <definedName name="asda" hidden="1">{"Page1",#N/A,FALSE,"DILUT1";"Page2",#N/A,FALSE,"DILUT1";"Page3",#N/A,FALSE,"DILUT1"}</definedName>
    <definedName name="asdaf" localSheetId="2" hidden="1">{"uno",#N/A,FALSE,"Dist total";"COMENTARIO",#N/A,FALSE,"Ficha CODICE"}</definedName>
    <definedName name="asdaf" hidden="1">{"uno",#N/A,FALSE,"Dist total";"COMENTARIO",#N/A,FALSE,"Ficha CODICE"}</definedName>
    <definedName name="asdasd" localSheetId="2" hidden="1">{"fis.dbo.r1_datasum"}</definedName>
    <definedName name="asdasd" hidden="1">{"fis.dbo.r1_datasum"}</definedName>
    <definedName name="asdf" localSheetId="2" hidden="1">{#N/A,#N/A,FALSE,"Calc";#N/A,#N/A,FALSE,"Sensitivity";#N/A,#N/A,FALSE,"LT Earn.Dil.";#N/A,#N/A,FALSE,"Dil. AVP"}</definedName>
    <definedName name="asdf" hidden="1">{#N/A,#N/A,FALSE,"Calc";#N/A,#N/A,FALSE,"Sensitivity";#N/A,#N/A,FALSE,"LT Earn.Dil.";#N/A,#N/A,FALSE,"Dil. AVP"}</definedName>
    <definedName name="asdfas" localSheetId="2" hidden="1">{#N/A,#N/A,FALSE,"Aging Summary";#N/A,#N/A,FALSE,"Ratio Analysis";#N/A,#N/A,FALSE,"Test 120 Day Accts";#N/A,#N/A,FALSE,"Tickmarks"}</definedName>
    <definedName name="asdfas" hidden="1">{#N/A,#N/A,FALSE,"Aging Summary";#N/A,#N/A,FALSE,"Ratio Analysis";#N/A,#N/A,FALSE,"Test 120 Day Accts";#N/A,#N/A,FALSE,"Tickmarks"}</definedName>
    <definedName name="asdfasdf" localSheetId="2" hidden="1">{#N/A,#N/A,FALSE,"CBE";#N/A,#N/A,FALSE,"SWK"}</definedName>
    <definedName name="asdfasdf" hidden="1">{#N/A,#N/A,FALSE,"CBE";#N/A,#N/A,FALSE,"SWK"}</definedName>
    <definedName name="asdfasdfasdf" localSheetId="2" hidden="1">{"comp1",#N/A,FALSE,"COMPS";"footnotes",#N/A,FALSE,"COMPS"}</definedName>
    <definedName name="asdfasdfasdf" hidden="1">{"comp1",#N/A,FALSE,"COMPS";"footnotes",#N/A,FALSE,"COMPS"}</definedName>
    <definedName name="asdfasdfsad" localSheetId="2" hidden="1">{#N/A,#N/A,FALSE,"output";#N/A,#N/A,FALSE,"contrib";#N/A,#N/A,FALSE,"profile";#N/A,#N/A,FALSE,"comps"}</definedName>
    <definedName name="asdfasdfsad" hidden="1">{#N/A,#N/A,FALSE,"output";#N/A,#N/A,FALSE,"contrib";#N/A,#N/A,FALSE,"profile";#N/A,#N/A,FALSE,"comps"}</definedName>
    <definedName name="asdfase" localSheetId="2" hidden="1">{"Ergebnisbericht_UBA",#N/A,FALSE,"MB"}</definedName>
    <definedName name="asdfase" hidden="1">{"Ergebnisbericht_UBA",#N/A,FALSE,"MB"}</definedName>
    <definedName name="asdfdd" localSheetId="2" hidden="1">{"mgmt forecast",#N/A,FALSE,"Mgmt Forecast";"dcf table",#N/A,FALSE,"Mgmt Forecast";"sensitivity",#N/A,FALSE,"Mgmt Forecast";"table inputs",#N/A,FALSE,"Mgmt Forecast";"calculations",#N/A,FALSE,"Mgmt Forecast"}</definedName>
    <definedName name="asdfdd" hidden="1">{"mgmt forecast",#N/A,FALSE,"Mgmt Forecast";"dcf table",#N/A,FALSE,"Mgmt Forecast";"sensitivity",#N/A,FALSE,"Mgmt Forecast";"table inputs",#N/A,FALSE,"Mgmt Forecast";"calculations",#N/A,FALSE,"Mgmt Forecast"}</definedName>
    <definedName name="asdfedddd" localSheetId="2" hidden="1">{#N/A,#N/A,FALSE,"DBK";#N/A,#N/A,FALSE,"102-1";#N/A,#N/A,FALSE,"102-2";#N/A,#N/A,FALSE,"102-447";#N/A,#N/A,FALSE,"441-60"}</definedName>
    <definedName name="asdfedddd" hidden="1">{#N/A,#N/A,FALSE,"DBK";#N/A,#N/A,FALSE,"102-1";#N/A,#N/A,FALSE,"102-2";#N/A,#N/A,FALSE,"102-447";#N/A,#N/A,FALSE,"441-60"}</definedName>
    <definedName name="ASDFGHJKK" localSheetId="2" hidden="1">{"Fiesta Facer Page",#N/A,FALSE,"Q_C_S";"Fiesta Main Page",#N/A,FALSE,"V_L";"Fiesta 95BP Struct",#N/A,FALSE,"StructBP";"Fiesta Post 95BP Struct",#N/A,FALSE,"AdjStructBP"}</definedName>
    <definedName name="ASDFGHJKK" hidden="1">{"Fiesta Facer Page",#N/A,FALSE,"Q_C_S";"Fiesta Main Page",#N/A,FALSE,"V_L";"Fiesta 95BP Struct",#N/A,FALSE,"StructBP";"Fiesta Post 95BP Struct",#N/A,FALSE,"AdjStructBP"}</definedName>
    <definedName name="asdfsd" localSheetId="2" hidden="1">{"Ergebnisbericht_UBA",#N/A,FALSE,"MB"}</definedName>
    <definedName name="asdfsd" hidden="1">{"Ergebnisbericht_UBA",#N/A,FALSE,"MB"}</definedName>
    <definedName name="asdfwer" localSheetId="2" hidden="1">{"Ergebnisbericht_UBA",#N/A,FALSE,"MB"}</definedName>
    <definedName name="asdfwer" hidden="1">{"Ergebnisbericht_UBA",#N/A,FALSE,"MB"}</definedName>
    <definedName name="asdsad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asdsad" hidden="1">{#N/A,#N/A,TRUE,"Allacciamenti 5 anni";#N/A,#N/A,TRUE,"Carico 5 anni";#N/A,#N/A,TRUE,"Qualità a) 5 anni";#N/A,#N/A,TRUE,"Qualità b) 5 anni";#N/A,#N/A,TRUE,"Impatto ambientale 5 anni";#N/A,#N/A,TRUE,"Adeg. tecnico 5 anni"}</definedName>
    <definedName name="asefd21" localSheetId="2" hidden="1">{#N/A,#N/A,FALSE,"Aging Summary";#N/A,#N/A,FALSE,"Ratio Analysis";#N/A,#N/A,FALSE,"Test 120 Day Accts";#N/A,#N/A,FALSE,"Tickmarks"}</definedName>
    <definedName name="asefd21" hidden="1">{#N/A,#N/A,FALSE,"Aging Summary";#N/A,#N/A,FALSE,"Ratio Analysis";#N/A,#N/A,FALSE,"Test 120 Day Accts";#N/A,#N/A,FALSE,"Tickmarks"}</definedName>
    <definedName name="asgd" localSheetId="2" hidden="1">{#N/A,#N/A,TRUE,"Pro Forma";#N/A,#N/A,TRUE,"PF_Bal";#N/A,#N/A,TRUE,"PF_INC";#N/A,#N/A,TRUE,"CBE";#N/A,#N/A,TRUE,"SWK"}</definedName>
    <definedName name="asgd" hidden="1">{#N/A,#N/A,TRUE,"Pro Forma";#N/A,#N/A,TRUE,"PF_Bal";#N/A,#N/A,TRUE,"PF_INC";#N/A,#N/A,TRUE,"CBE";#N/A,#N/A,TRUE,"SWK"}</definedName>
    <definedName name="assumptions" localSheetId="2" hidden="1">{"clp_bs_doc",#N/A,FALSE,"CLP";"clp_is_doc",#N/A,FALSE,"CLP";"clp_cf_doc",#N/A,FALSE,"CLP";"clp_fr_doc",#N/A,FALSE,"CLP"}</definedName>
    <definedName name="assumptions" hidden="1">{"clp_bs_doc",#N/A,FALSE,"CLP";"clp_is_doc",#N/A,FALSE,"CLP";"clp_cf_doc",#N/A,FALSE,"CLP";"clp_fr_doc",#N/A,FALSE,"CLP"}</definedName>
    <definedName name="AssumSEComb" localSheetId="2" hidden="1">{"clp_bs_doc",#N/A,FALSE,"CLP";"clp_is_doc",#N/A,FALSE,"CLP";"clp_cf_doc",#N/A,FALSE,"CLP";"clp_fr_doc",#N/A,FALSE,"CLP"}</definedName>
    <definedName name="AssumSEComb" hidden="1">{"clp_bs_doc",#N/A,FALSE,"CLP";"clp_is_doc",#N/A,FALSE,"CLP";"clp_cf_doc",#N/A,FALSE,"CLP";"clp_fr_doc",#N/A,FALSE,"CLP"}</definedName>
    <definedName name="asvsavsv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svsavsv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svsv" localSheetId="2" hidden="1">{#N/A,#N/A,TRUE,"Main Issues";#N/A,#N/A,TRUE,"Income statement ($)"}</definedName>
    <definedName name="asvsv" hidden="1">{#N/A,#N/A,TRUE,"Main Issues";#N/A,#N/A,TRUE,"Income statement ($)"}</definedName>
    <definedName name="ATSeXToEUR" localSheetId="2" hidden="1">1/EUReXToATS</definedName>
    <definedName name="ATSeXToEUR" localSheetId="7" hidden="1">1/EUReXToATS</definedName>
    <definedName name="ATSeXToEUR" localSheetId="9" hidden="1">1/EUReXToATS</definedName>
    <definedName name="ATSeXToEUR" hidden="1">1/EUReXToATS</definedName>
    <definedName name="attilio" localSheetId="2" hidden="1">{#N/A,#N/A,FALSE,"Auftrags- und Offertwesen"}</definedName>
    <definedName name="attilio" hidden="1">{#N/A,#N/A,FALSE,"Auftrags- und Offertwesen"}</definedName>
    <definedName name="auswertung" localSheetId="2" hidden="1">{#N/A,#N/A,FALSE,"model"}</definedName>
    <definedName name="auswertung" hidden="1">{#N/A,#N/A,FALSE,"model"}</definedName>
    <definedName name="auswertung1" localSheetId="2" hidden="1">{#N/A,#N/A,FALSE,"model"}</definedName>
    <definedName name="auswertung1" hidden="1">{#N/A,#N/A,FALSE,"model"}</definedName>
    <definedName name="av" localSheetId="2" hidden="1">{"Area1",#N/A,TRUE,"Obiettivo";"Area2",#N/A,TRUE,"Dati per Direzione"}</definedName>
    <definedName name="av" hidden="1">{"Area1",#N/A,TRUE,"Obiettivo";"Area2",#N/A,TRUE,"Dati per Direzione"}</definedName>
    <definedName name="avdd" localSheetId="2" hidden="1">{#N/A,#N/A,FALSE,"Calc";#N/A,#N/A,FALSE,"Sensitivity";#N/A,#N/A,FALSE,"LT Earn.Dil.";#N/A,#N/A,FALSE,"Dil. AVP"}</definedName>
    <definedName name="avdd" hidden="1">{#N/A,#N/A,FALSE,"Calc";#N/A,#N/A,FALSE,"Sensitivity";#N/A,#N/A,FALSE,"LT Earn.Dil.";#N/A,#N/A,FALSE,"Dil. AVP"}</definedName>
    <definedName name="avp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avp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awert" localSheetId="2" hidden="1">{#N/A,#N/A,FALSE,"ORIX CSC"}</definedName>
    <definedName name="awert" hidden="1">{#N/A,#N/A,FALSE,"ORIX CSC"}</definedName>
    <definedName name="Azionariato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zionariato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b" localSheetId="2" hidden="1">{"consolidated",#N/A,FALSE,"Sheet1";"cms",#N/A,FALSE,"Sheet1";"fse",#N/A,FALSE,"Sheet1"}</definedName>
    <definedName name="b" hidden="1">{"consolidated",#N/A,FALSE,"Sheet1";"cms",#N/A,FALSE,"Sheet1";"fse",#N/A,FALSE,"Sheet1"}</definedName>
    <definedName name="BAchem" hidden="1">#REF!</definedName>
    <definedName name="backup" localSheetId="2" hidden="1">{#N/A,#N/A,TRUE,"KEY DATA";#N/A,#N/A,TRUE,"KEY DATA Base Case";#N/A,#N/A,TRUE,"JULY";#N/A,#N/A,TRUE,"AUG";#N/A,#N/A,TRUE,"SEPT";#N/A,#N/A,TRUE,"3Q"}</definedName>
    <definedName name="backup" hidden="1">{#N/A,#N/A,TRUE,"KEY DATA";#N/A,#N/A,TRUE,"KEY DATA Base Case";#N/A,#N/A,TRUE,"JULY";#N/A,#N/A,TRUE,"AUG";#N/A,#N/A,TRUE,"SEPT";#N/A,#N/A,TRUE,"3Q"}</definedName>
    <definedName name="backup2" localSheetId="2" hidden="1">{#N/A,#N/A,TRUE,"KEY DATA";#N/A,#N/A,TRUE,"KEY DATA Base Case";#N/A,#N/A,TRUE,"JULY";#N/A,#N/A,TRUE,"AUG";#N/A,#N/A,TRUE,"SEPT";#N/A,#N/A,TRUE,"3Q"}</definedName>
    <definedName name="backup2" hidden="1">{#N/A,#N/A,TRUE,"KEY DATA";#N/A,#N/A,TRUE,"KEY DATA Base Case";#N/A,#N/A,TRUE,"JULY";#N/A,#N/A,TRUE,"AUG";#N/A,#N/A,TRUE,"SEPT";#N/A,#N/A,TRUE,"3Q"}</definedName>
    <definedName name="BadLink" hidden="1">#REF!</definedName>
    <definedName name="balances" localSheetId="2" hidden="1">{#N/A,#N/A,FALSE,"COMP"}</definedName>
    <definedName name="balances" hidden="1">{#N/A,#N/A,FALSE,"COMP"}</definedName>
    <definedName name="Bank" localSheetId="2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nk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sis_WUG" localSheetId="2" hidden="1">{#N/A,#N/A,FALSE,"model"}</definedName>
    <definedName name="Basis_WUG" hidden="1">{#N/A,#N/A,FALSE,"model"}</definedName>
    <definedName name="basis_wug1" localSheetId="2" hidden="1">{#N/A,#N/A,FALSE,"model"}</definedName>
    <definedName name="basis_wug1" hidden="1">{#N/A,#N/A,FALSE,"model"}</definedName>
    <definedName name="bau" localSheetId="2" hidden="1">{"FCB_ALL",#N/A,FALSE,"FCB";"GREY_ALL",#N/A,FALSE,"GREY"}</definedName>
    <definedName name="bau" hidden="1">{"FCB_ALL",#N/A,FALSE,"FCB";"GREY_ALL",#N/A,FALSE,"GREY"}</definedName>
    <definedName name="bb" localSheetId="2" hidden="1">Main.SAPF4Help()</definedName>
    <definedName name="bb" localSheetId="7" hidden="1">Main.SAPF4Help()</definedName>
    <definedName name="bb" localSheetId="9" hidden="1">Main.SAPF4Help()</definedName>
    <definedName name="bb" hidden="1">Main.SAPF4Help()</definedName>
    <definedName name="bbb" localSheetId="2" hidden="1">{#N/A,#N/A,FALSE,"Aging Summary";#N/A,#N/A,FALSE,"Ratio Analysis";#N/A,#N/A,FALSE,"Test 120 Day Accts";#N/A,#N/A,FALSE,"Tickmarks"}</definedName>
    <definedName name="bbb" hidden="1">{#N/A,#N/A,FALSE,"Aging Summary";#N/A,#N/A,FALSE,"Ratio Analysis";#N/A,#N/A,FALSE,"Test 120 Day Accts";#N/A,#N/A,FALSE,"Tickmarks"}</definedName>
    <definedName name="bbbbb" localSheetId="2" hidden="1">{"Presentation",#N/A,FALSE,"Feb96 - ALL"}</definedName>
    <definedName name="bbbbb" hidden="1">{"Presentation",#N/A,FALSE,"Feb96 - ALL"}</definedName>
    <definedName name="bbbbbb" hidden="1">#N/A</definedName>
    <definedName name="BBBBBBB" hidden="1">#N/A</definedName>
    <definedName name="bbbbbbbbb" hidden="1">#N/A</definedName>
    <definedName name="bbbbbbbbbbbb" hidden="1">#N/A</definedName>
    <definedName name="bbs" localSheetId="2" hidden="1">{"Yearly_AMI",#N/A,FALSE,"AMI"}</definedName>
    <definedName name="bbs" hidden="1">{"Yearly_AMI",#N/A,FALSE,"AMI"}</definedName>
    <definedName name="bcbcbcbcb" hidden="1">[49]UNIDADES!#REF!</definedName>
    <definedName name="BEFeXToEUR" localSheetId="2" hidden="1">1/EUReXToBEF</definedName>
    <definedName name="BEFeXToEUR" localSheetId="7" hidden="1">1/EUReXToBEF</definedName>
    <definedName name="BEFeXToEUR" localSheetId="9" hidden="1">1/EUReXToBEF</definedName>
    <definedName name="BEFeXToEUR" hidden="1">1/EUReXToBEF</definedName>
    <definedName name="BG_Del" hidden="1">15</definedName>
    <definedName name="BG_Ins" hidden="1">4</definedName>
    <definedName name="BG_Mod" hidden="1">6</definedName>
    <definedName name="bgfbgd" localSheetId="2" hidden="1">Main.SAPF4Help()</definedName>
    <definedName name="bgfbgd" localSheetId="7" hidden="1">Main.SAPF4Help()</definedName>
    <definedName name="bgfbgd" localSheetId="9" hidden="1">Main.SAPF4Help()</definedName>
    <definedName name="bgfbgd" hidden="1">Main.SAPF4Help()</definedName>
    <definedName name="BigMac" localSheetId="2" hidden="1">{"CECons",#N/A,FALSE,"CE"}</definedName>
    <definedName name="BigMac" hidden="1">{"CECons",#N/A,FALSE,"CE"}</definedName>
    <definedName name="BIL" localSheetId="2" hidden="1">{#N/A,#N/A,FALSE,"AMMORTAMENTI 1994"}</definedName>
    <definedName name="BIL" hidden="1">{#N/A,#N/A,FALSE,"AMMORTAMENTI 1994"}</definedName>
    <definedName name="BILA" localSheetId="2" hidden="1">{#N/A,#N/A,FALSE,"AMMORTAMENTI 1994"}</definedName>
    <definedName name="BILA" hidden="1">{#N/A,#N/A,FALSE,"AMMORTAMENTI 1994"}</definedName>
    <definedName name="Birth_Rate" hidden="1">[50]InitialScreen!$C$208</definedName>
    <definedName name="BLPB1" hidden="1">[51]description!#REF!</definedName>
    <definedName name="BLPB10" localSheetId="2" hidden="1">#REF!</definedName>
    <definedName name="BLPB10" hidden="1">#REF!</definedName>
    <definedName name="BLPB11" localSheetId="2" hidden="1">#REF!</definedName>
    <definedName name="BLPB11" hidden="1">#REF!</definedName>
    <definedName name="BLPB12" localSheetId="2" hidden="1">#REF!</definedName>
    <definedName name="BLPB12" hidden="1">#REF!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" hidden="1">[51]description!#REF!</definedName>
    <definedName name="BLPB20" localSheetId="2" hidden="1">#REF!</definedName>
    <definedName name="BLPB20" hidden="1">#REF!</definedName>
    <definedName name="BLPB21" localSheetId="2" hidden="1">#REF!</definedName>
    <definedName name="BLPB21" hidden="1">#REF!</definedName>
    <definedName name="BLPB22" localSheetId="2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" hidden="1">[51]description!#REF!</definedName>
    <definedName name="BLPB30" localSheetId="2" hidden="1">#REF!</definedName>
    <definedName name="BLPB30" hidden="1">#REF!</definedName>
    <definedName name="BLPB31" localSheetId="2" hidden="1">#REF!</definedName>
    <definedName name="BLPB31" hidden="1">#REF!</definedName>
    <definedName name="BLPB32" localSheetId="2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" hidden="1">[51]description!#REF!</definedName>
    <definedName name="BLPB40" localSheetId="2" hidden="1">#REF!</definedName>
    <definedName name="BLPB40" hidden="1">#REF!</definedName>
    <definedName name="BLPB41" localSheetId="2" hidden="1">#REF!</definedName>
    <definedName name="BLPB41" hidden="1">#REF!</definedName>
    <definedName name="BLPB42" localSheetId="2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" hidden="1">[51]description!#REF!</definedName>
    <definedName name="BLPB50" localSheetId="2" hidden="1">#REF!</definedName>
    <definedName name="BLPB50" hidden="1">#REF!</definedName>
    <definedName name="BLPB51" localSheetId="2" hidden="1">#REF!</definedName>
    <definedName name="BLPB51" hidden="1">#REF!</definedName>
    <definedName name="BLPB52" localSheetId="2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00" hidden="1">#REF!</definedName>
    <definedName name="BLPH1000" hidden="1">'[52]GER IFO vs Const'!$A$5</definedName>
    <definedName name="BLPH1001" hidden="1">'[52]GER IFO vs Const'!$A$5</definedName>
    <definedName name="BLPH1002" hidden="1">'[52]GER IFO vs Const'!$A$5</definedName>
    <definedName name="BLPH1003" hidden="1">'[52]GER IFO vs Const'!$A$5</definedName>
    <definedName name="BLPH1004" hidden="1">'[52]GER IFO vs Const'!$A$5</definedName>
    <definedName name="BLPH1005" hidden="1">'[52]GER IFO vs Const'!$A$5</definedName>
    <definedName name="BLPH1006" hidden="1">'[52]GER IFO vs Const'!$A$5</definedName>
    <definedName name="BLPH1007" hidden="1">'[52]GER IFO vs Const'!$A$5</definedName>
    <definedName name="BLPH1008" hidden="1">'[52]GER IFO vs Const'!$A$5</definedName>
    <definedName name="BLPH1009" hidden="1">'[52]GER IFO vs Const'!$A$5</definedName>
    <definedName name="BLPH101" hidden="1">[52]Graph!$A$22</definedName>
    <definedName name="BLPH1010" hidden="1">'[52]GER IFO vs Const'!$A$5</definedName>
    <definedName name="BLPH1011" hidden="1">'[52]GER IFO vs Const'!$A$5</definedName>
    <definedName name="BLPH1012" hidden="1">'[52]GER IFO vs Const'!$A$5</definedName>
    <definedName name="BLPH1013" hidden="1">'[52]GER IFO vs Const'!$A$5</definedName>
    <definedName name="BLPH1014" hidden="1">'[52]GER IFO vs Const'!$A$5</definedName>
    <definedName name="BLPH1015" hidden="1">'[52]GER IFO vs Const'!$A$5</definedName>
    <definedName name="BLPH1016" hidden="1">'[52]GER IFO vs Const'!$A$5</definedName>
    <definedName name="BLPH1017" hidden="1">'[52]GER IFO vs Const'!$A$5</definedName>
    <definedName name="BLPH1018" hidden="1">'[52]GER IFO vs Const'!$A$5</definedName>
    <definedName name="BLPH1019" hidden="1">'[52]GER IFO vs Const'!$A$5</definedName>
    <definedName name="BLPH102" hidden="1">[52]Graph!$A$22</definedName>
    <definedName name="BLPH1020" hidden="1">'[52]GER IFO vs Const'!$A$5</definedName>
    <definedName name="BLPH1021" hidden="1">'[52]GER IFO vs Const'!$A$5</definedName>
    <definedName name="BLPH1022" hidden="1">'[52]GER IFO vs Const'!$A$5</definedName>
    <definedName name="BLPH1023" hidden="1">'[52]GER IFO vs Const'!$A$5</definedName>
    <definedName name="BLPH1024" hidden="1">'[52]GER IFO vs Const'!$A$5</definedName>
    <definedName name="BLPH1025" hidden="1">'[52]GER IFO vs Const'!$A$5</definedName>
    <definedName name="BLPH1026" hidden="1">'[52]GER IFO vs Const'!$A$5</definedName>
    <definedName name="BLPH1027" hidden="1">'[52]GER IFO vs Const'!$A$5</definedName>
    <definedName name="BLPH1028" hidden="1">'[52]GER IFO vs Const'!$A$5</definedName>
    <definedName name="BLPH1029" hidden="1">'[52]GER IFO vs Const'!$A$5</definedName>
    <definedName name="BLPH103" hidden="1">[52]Graph!$A$22</definedName>
    <definedName name="BLPH1030" hidden="1">'[52]GER IFO vs Const'!$A$5</definedName>
    <definedName name="BLPH1031" hidden="1">'[52]GER IFO vs Const'!$A$5</definedName>
    <definedName name="BLPH1032" hidden="1">'[52]GER IFO vs Const'!$A$5</definedName>
    <definedName name="BLPH1033" hidden="1">'[52]GER IFO vs Const'!$A$5</definedName>
    <definedName name="BLPH1034" hidden="1">'[52]GER IFO vs Const'!$A$5</definedName>
    <definedName name="BLPH1035" hidden="1">'[52]GER IFO vs Const'!$A$5</definedName>
    <definedName name="BLPH1036" hidden="1">'[52]GER IFO vs Const'!$A$5</definedName>
    <definedName name="BLPH1037" hidden="1">'[52]GER IFO vs Const'!$A$5</definedName>
    <definedName name="BLPH1038" hidden="1">'[52]GER IFO vs Const'!$A$5</definedName>
    <definedName name="BLPH1039" hidden="1">'[52]GER IFO vs Const'!$A$5</definedName>
    <definedName name="BLPH104" hidden="1">[52]Graph!$A$22</definedName>
    <definedName name="BLPH1040" hidden="1">'[52]GER IFO vs Const'!$A$5</definedName>
    <definedName name="BLPH1041" hidden="1">'[52]GER IFO vs Const'!$A$5</definedName>
    <definedName name="BLPH1042" hidden="1">'[52]GER IFO vs Const'!$A$5</definedName>
    <definedName name="BLPH1043" hidden="1">'[52]GER IFO vs Const'!$A$5</definedName>
    <definedName name="BLPH1044" hidden="1">'[52]GER IFO vs Const'!$A$5</definedName>
    <definedName name="BLPH1045" hidden="1">'[52]GER IFO vs Const'!$A$5</definedName>
    <definedName name="BLPH1046" hidden="1">'[52]GER IFO vs Const'!$A$5</definedName>
    <definedName name="BLPH1047" hidden="1">'[52]GER IFO vs Const'!$A$5</definedName>
    <definedName name="BLPH1048" hidden="1">'[52]GER IFO vs Const'!$A$5</definedName>
    <definedName name="BLPH1049" hidden="1">'[52]GER IFO vs Const'!$A$5</definedName>
    <definedName name="BLPH105" hidden="1">[52]Graph!$A$22</definedName>
    <definedName name="BLPH1050" hidden="1">'[52]GER IFO vs Const'!$A$5</definedName>
    <definedName name="BLPH1051" hidden="1">'[52]GER IFO vs Const'!$A$5</definedName>
    <definedName name="BLPH1052" hidden="1">'[52]GER IFO vs Const'!$A$5</definedName>
    <definedName name="BLPH1053" hidden="1">'[52]GER IFO vs Const'!$A$5</definedName>
    <definedName name="BLPH1054" hidden="1">'[52]GER IFO vs Const'!$A$5</definedName>
    <definedName name="BLPH1055" hidden="1">'[52]GER IFO vs Const'!$A$5</definedName>
    <definedName name="BLPH1056" hidden="1">'[52]GER IFO vs Const'!$A$5</definedName>
    <definedName name="BLPH1057" hidden="1">'[52]GER IFO vs Const'!$A$5</definedName>
    <definedName name="BLPH1058" hidden="1">'[52]GER IFO vs Const'!$A$5</definedName>
    <definedName name="BLPH1059" hidden="1">'[52]GER IFO vs Const'!$A$5</definedName>
    <definedName name="BLPH106" hidden="1">[52]Graph!$A$22</definedName>
    <definedName name="BLPH1060" hidden="1">'[52]GER IFO vs Const'!$A$5</definedName>
    <definedName name="BLPH1061" hidden="1">'[52]GER IFO vs Const'!$A$5</definedName>
    <definedName name="BLPH1062" hidden="1">'[52]GER IFO vs Const'!$A$5</definedName>
    <definedName name="BLPH1063" hidden="1">'[52]GER IFO vs Const'!$A$5</definedName>
    <definedName name="BLPH1064" hidden="1">'[52]GER IFO vs Const'!$A$5</definedName>
    <definedName name="BLPH1065" hidden="1">'[52]GER IFO vs Const'!$A$5</definedName>
    <definedName name="BLPH1066" hidden="1">'[52]GER IFO vs Const'!$A$5</definedName>
    <definedName name="BLPH1067" hidden="1">'[52]GER IFO vs Const'!$A$5</definedName>
    <definedName name="BLPH1068" hidden="1">'[52]GER IFO vs Const'!$A$5</definedName>
    <definedName name="BLPH1069" hidden="1">'[52]GER IFO vs Const'!$A$5</definedName>
    <definedName name="BLPH107" hidden="1">[52]Graph!$A$22</definedName>
    <definedName name="BLPH1070" hidden="1">'[52]GER IFO vs Const'!$A$5</definedName>
    <definedName name="BLPH1071" hidden="1">'[52]GER IFO vs Const'!$A$5</definedName>
    <definedName name="BLPH1072" hidden="1">'[52]GER IFO vs Const'!$A$5</definedName>
    <definedName name="BLPH1073" hidden="1">'[52]GER IFO vs Const'!$A$5</definedName>
    <definedName name="BLPH1074" hidden="1">'[52]GER IFO vs Const'!$A$5</definedName>
    <definedName name="BLPH1075" hidden="1">'[52]GER IFO vs Const'!$A$5</definedName>
    <definedName name="BLPH1076" hidden="1">'[52]GER IFO vs Const'!$A$5</definedName>
    <definedName name="BLPH1077" hidden="1">'[52]GER IFO vs Const'!$A$5</definedName>
    <definedName name="BLPH1078" hidden="1">'[52]GER IFO vs Const'!$A$5</definedName>
    <definedName name="BLPH1079" hidden="1">'[52]GER IFO vs Const'!$A$5</definedName>
    <definedName name="BLPH108" hidden="1">[52]Graph!$A$22</definedName>
    <definedName name="BLPH1080" hidden="1">'[52]GER IFO vs Const'!$A$5</definedName>
    <definedName name="BLPH1081" hidden="1">'[52]GER IFO vs Const'!$A$5</definedName>
    <definedName name="BLPH1082" hidden="1">'[52]GER IFO vs Const'!$A$5</definedName>
    <definedName name="BLPH1083" hidden="1">'[52]GER IFO vs Const'!$A$5</definedName>
    <definedName name="BLPH1084" hidden="1">'[52]GER IFO vs Const'!$A$5</definedName>
    <definedName name="BLPH1085" hidden="1">'[52]GER IFO vs Const'!$A$5</definedName>
    <definedName name="BLPH1086" hidden="1">'[52]GER IFO vs Const'!$A$5</definedName>
    <definedName name="BLPH1087" hidden="1">'[52]GER IFO vs Const'!$A$5</definedName>
    <definedName name="BLPH1088" hidden="1">'[52]GER IFO vs Const'!$A$5</definedName>
    <definedName name="BLPH1089" hidden="1">'[52]GER IFO vs Const'!$A$5</definedName>
    <definedName name="BLPH109" hidden="1">[52]Graph!$A$22</definedName>
    <definedName name="BLPH1090" hidden="1">'[52]GER IFO vs Const'!$A$5</definedName>
    <definedName name="BLPH1091" hidden="1">'[52]GER IFO vs Const'!$A$5</definedName>
    <definedName name="BLPH1092" hidden="1">'[52]GER IFO vs Const'!$A$5</definedName>
    <definedName name="BLPH1093" hidden="1">'[52]GER IFO vs Const'!$A$5</definedName>
    <definedName name="BLPH1094" hidden="1">'[52]GER IFO vs Const'!$A$5</definedName>
    <definedName name="BLPH1095" hidden="1">'[52]GER IFO vs Const'!$A$5</definedName>
    <definedName name="BLPH1096" hidden="1">'[52]GER IFO vs Const'!$A$5</definedName>
    <definedName name="BLPH1097" hidden="1">'[52]GER IFO vs Const'!$A$5</definedName>
    <definedName name="BLPH1098" hidden="1">'[52]GER IFO vs Const'!$A$5</definedName>
    <definedName name="BLPH1099" hidden="1">'[52]GER IFO vs Const'!$A$5</definedName>
    <definedName name="BLPH11" localSheetId="2" hidden="1">#REF!</definedName>
    <definedName name="BLPH11" hidden="1">#REF!</definedName>
    <definedName name="BLPH110" hidden="1">[52]Graph!$A$22</definedName>
    <definedName name="BLPH1100" hidden="1">'[52]GER IFO vs Const'!$A$5</definedName>
    <definedName name="BLPH1101" hidden="1">'[52]GER IFO vs Const'!$A$5</definedName>
    <definedName name="BLPH1102" hidden="1">'[52]GER IFO vs Const'!$A$5</definedName>
    <definedName name="BLPH1103" hidden="1">'[52]GER IFO vs Const'!$A$5</definedName>
    <definedName name="BLPH1104" hidden="1">'[52]GER IFO vs Const'!$A$5</definedName>
    <definedName name="BLPH1105" hidden="1">'[52]GER IFO vs Const'!$A$5</definedName>
    <definedName name="BLPH1106" hidden="1">'[52]GER IFO vs Const'!$A$5</definedName>
    <definedName name="BLPH1107" hidden="1">'[52]GER IFO vs Const'!$A$5</definedName>
    <definedName name="BLPH1108" hidden="1">'[52]GER IFO vs Const'!$A$5</definedName>
    <definedName name="BLPH1109" hidden="1">'[52]GER IFO vs Const'!$A$5</definedName>
    <definedName name="BLPH111" hidden="1">[52]Graph!$A$22</definedName>
    <definedName name="BLPH1110" hidden="1">'[52]GER IFO vs Const'!$A$5</definedName>
    <definedName name="BLPH1111" hidden="1">'[52]GER IFO vs Const'!$A$5</definedName>
    <definedName name="BLPH1112" hidden="1">'[52]GER IFO vs Const'!$A$5</definedName>
    <definedName name="BLPH1113" hidden="1">'[52]GER IFO vs Const'!$A$5</definedName>
    <definedName name="BLPH1114" hidden="1">'[52]GER IFO vs Const'!$A$5</definedName>
    <definedName name="BLPH1115" hidden="1">'[52]GER IFO vs Const'!$A$5</definedName>
    <definedName name="BLPH1116" hidden="1">'[52]GER IFO vs Const'!$A$5</definedName>
    <definedName name="BLPH1117" hidden="1">'[52]GER IFO vs Const'!$A$5</definedName>
    <definedName name="BLPH1118" hidden="1">'[52]GER IFO vs Const'!$A$5</definedName>
    <definedName name="BLPH1119" hidden="1">'[52]GER IFO vs Const'!$A$5</definedName>
    <definedName name="BLPH112" hidden="1">[52]Graph!$A$22</definedName>
    <definedName name="BLPH1120" hidden="1">'[52]GER IFO vs Const'!$A$5</definedName>
    <definedName name="BLPH1121" hidden="1">'[52]GER IFO vs Const'!$A$5</definedName>
    <definedName name="BLPH1122" hidden="1">'[52]GER IFO vs Const'!$A$5</definedName>
    <definedName name="BLPH1123" hidden="1">'[52]GER IFO vs Const'!$A$5</definedName>
    <definedName name="BLPH1124" hidden="1">'[52]GER IFO vs Const'!$A$5</definedName>
    <definedName name="BLPH1125" hidden="1">'[52]GER IFO vs Const'!$A$5</definedName>
    <definedName name="BLPH1126" hidden="1">'[52]GER IFO vs Const'!$A$5</definedName>
    <definedName name="BLPH1127" hidden="1">'[52]GER IFO vs Const'!$A$5</definedName>
    <definedName name="BLPH1128" hidden="1">'[52]GER IFO vs Const'!$A$5</definedName>
    <definedName name="BLPH1129" hidden="1">'[52]GER IFO vs Const'!$A$5</definedName>
    <definedName name="BLPH113" hidden="1">[52]Graph!$A$22</definedName>
    <definedName name="BLPH1130" hidden="1">'[52]GER IFO vs Const'!$A$5</definedName>
    <definedName name="BLPH1131" hidden="1">'[52]GER IFO vs Const'!$A$5</definedName>
    <definedName name="BLPH1132" hidden="1">'[52]GER IFO vs Const'!$A$5</definedName>
    <definedName name="BLPH1133" hidden="1">'[52]GER IFO vs Const'!$A$5</definedName>
    <definedName name="BLPH1134" hidden="1">'[52]GER IFO vs Const'!$A$5</definedName>
    <definedName name="BLPH1135" hidden="1">'[52]GER IFO vs Const'!$A$5</definedName>
    <definedName name="BLPH1136" hidden="1">'[52]GER IFO vs Const'!$A$5</definedName>
    <definedName name="BLPH1137" hidden="1">'[52]GER IFO vs Const'!$A$5</definedName>
    <definedName name="BLPH1138" hidden="1">'[52]GER IFO vs Const'!$A$5</definedName>
    <definedName name="BLPH1139" hidden="1">'[52]GER IFO vs Const'!$A$5</definedName>
    <definedName name="BLPH114" hidden="1">[52]Graph!$A$22</definedName>
    <definedName name="BLPH1140" hidden="1">'[52]GER IFO vs Const'!$A$5</definedName>
    <definedName name="BLPH1141" hidden="1">'[52]GER IFO vs Const'!$A$5</definedName>
    <definedName name="BLPH1142" hidden="1">'[52]GER IFO vs Const'!$A$5</definedName>
    <definedName name="BLPH1143" hidden="1">'[52]GER IFO vs Const'!$A$5</definedName>
    <definedName name="BLPH1144" hidden="1">'[52]GER IFO vs Const'!$A$5</definedName>
    <definedName name="BLPH1145" hidden="1">'[52]GER IFO vs Const'!$A$5</definedName>
    <definedName name="BLPH1146" hidden="1">'[52]GER IFO vs Const'!$A$5</definedName>
    <definedName name="BLPH1147" hidden="1">'[52]GER IFO vs Const'!$A$5</definedName>
    <definedName name="BLPH1148" hidden="1">'[52]GER IFO vs Const'!$A$5</definedName>
    <definedName name="BLPH1149" hidden="1">'[52]GER IFO vs Const'!$A$5</definedName>
    <definedName name="BLPH115" hidden="1">[52]Graph!$A$22</definedName>
    <definedName name="BLPH1150" hidden="1">'[52]GER IFO vs Const'!$A$5</definedName>
    <definedName name="BLPH1151" hidden="1">'[52]GER IFO vs Const'!$A$5</definedName>
    <definedName name="BLPH1152" hidden="1">'[52]GER IFO vs Const'!$A$5</definedName>
    <definedName name="BLPH1153" hidden="1">'[52]GER IFO vs Const'!$A$5</definedName>
    <definedName name="BLPH1154" hidden="1">'[52]GER IFO vs Const'!$A$5</definedName>
    <definedName name="BLPH1155" hidden="1">'[52]GER IFO vs Const'!$A$5</definedName>
    <definedName name="BLPH1156" hidden="1">'[52]GER IFO vs Const'!$A$5</definedName>
    <definedName name="BLPH1157" hidden="1">'[52]GER IFO vs Const'!$A$5</definedName>
    <definedName name="BLPH1158" hidden="1">'[52]GER IFO vs Const'!$A$5</definedName>
    <definedName name="BLPH1159" hidden="1">'[52]GER IFO vs Const'!$A$5</definedName>
    <definedName name="BLPH116" hidden="1">[52]Graph!$A$22</definedName>
    <definedName name="BLPH1160" hidden="1">'[52]GER IFO vs Const'!$A$5</definedName>
    <definedName name="BLPH1161" hidden="1">'[52]GER IFO vs Const'!$A$5</definedName>
    <definedName name="BLPH1162" hidden="1">'[52]GER IFO vs Const'!$A$5</definedName>
    <definedName name="BLPH1163" hidden="1">'[52]GER IFO vs Const'!$A$5</definedName>
    <definedName name="BLPH1164" hidden="1">'[52]GER IFO vs Const'!$A$5</definedName>
    <definedName name="BLPH1165" hidden="1">'[52]GER IFO vs Const'!$A$5</definedName>
    <definedName name="BLPH1166" hidden="1">'[52]GER IFO vs Const'!$A$5</definedName>
    <definedName name="BLPH1167" hidden="1">'[52]GER IFO vs Const'!$A$5</definedName>
    <definedName name="BLPH1168" hidden="1">'[52]GER IFO vs Const'!$A$5</definedName>
    <definedName name="BLPH1169" hidden="1">'[52]GER IFO vs Const'!$A$5</definedName>
    <definedName name="BLPH117" hidden="1">[52]Graph!$A$22</definedName>
    <definedName name="BLPH1170" hidden="1">'[52]GER IFO vs Const'!$A$5</definedName>
    <definedName name="BLPH1171" hidden="1">'[52]GER IFO vs Const'!$A$5</definedName>
    <definedName name="BLPH1172" hidden="1">'[52]GER IFO vs Const'!$A$5</definedName>
    <definedName name="BLPH1173" hidden="1">'[52]GER IFO vs Const'!$A$5</definedName>
    <definedName name="BLPH1174" hidden="1">'[52]GER IFO vs Const'!$A$5</definedName>
    <definedName name="BLPH1175" hidden="1">'[52]GER IFO vs Const'!$A$5</definedName>
    <definedName name="BLPH1176" hidden="1">'[52]GER IFO vs Const'!$A$5</definedName>
    <definedName name="BLPH1177" hidden="1">'[52]GER IFO vs Const'!$A$5</definedName>
    <definedName name="BLPH1178" hidden="1">'[52]GER IFO vs Const'!$A$5</definedName>
    <definedName name="BLPH1179" hidden="1">'[52]GER IFO vs Const'!$A$5</definedName>
    <definedName name="BLPH118" hidden="1">[52]Graph!$A$22</definedName>
    <definedName name="BLPH1180" hidden="1">'[52]GER IFO vs Const'!$A$5</definedName>
    <definedName name="BLPH1181" hidden="1">'[52]GER IFO vs Const'!$A$5</definedName>
    <definedName name="BLPH1182" hidden="1">'[52]GER IFO vs Const'!$A$5</definedName>
    <definedName name="BLPH1183" hidden="1">'[52]GER IFO vs Const'!$A$5</definedName>
    <definedName name="BLPH1184" hidden="1">'[52]GER IFO vs Const'!$A$5</definedName>
    <definedName name="BLPH1185" hidden="1">'[52]GER IFO vs Const'!$A$5</definedName>
    <definedName name="BLPH1186" hidden="1">'[52]GER IFO vs Const'!$A$5</definedName>
    <definedName name="BLPH1187" hidden="1">'[52]GER IFO vs Const'!$A$5</definedName>
    <definedName name="BLPH1188" hidden="1">'[52]GER IFO vs Const'!$A$5</definedName>
    <definedName name="BLPH1189" hidden="1">'[52]GER IFO vs Const'!$A$5</definedName>
    <definedName name="BLPH119" hidden="1">[52]Graph!$A$22</definedName>
    <definedName name="BLPH1190" hidden="1">'[52]GER IFO vs Const'!$A$5</definedName>
    <definedName name="BLPH1191" hidden="1">'[52]GER IFO vs Const'!$A$5</definedName>
    <definedName name="BLPH1192" hidden="1">'[52]GER IFO vs Const'!$A$5</definedName>
    <definedName name="BLPH1193" hidden="1">'[52]GER IFO vs Const'!$A$5</definedName>
    <definedName name="BLPH1194" hidden="1">'[52]GER IFO vs Const'!$A$5</definedName>
    <definedName name="BLPH1195" hidden="1">'[52]GER IFO vs Const'!$A$5</definedName>
    <definedName name="BLPH1196" hidden="1">'[52]GER IFO vs Const'!$A$5</definedName>
    <definedName name="BLPH1197" hidden="1">'[52]GER IFO vs Const'!$A$5</definedName>
    <definedName name="BLPH1198" hidden="1">'[52]GER IFO vs Const'!$A$5</definedName>
    <definedName name="BLPH1199" hidden="1">'[52]GER IFO vs Const'!$A$5</definedName>
    <definedName name="BLPH12" localSheetId="2" hidden="1">#REF!</definedName>
    <definedName name="BLPH12" hidden="1">#REF!</definedName>
    <definedName name="BLPH120" hidden="1">[52]Graph!$A$22</definedName>
    <definedName name="BLPH1200" hidden="1">'[52]GER IFO vs Const'!$A$5</definedName>
    <definedName name="BLPH1201" hidden="1">'[52]GER IFO vs Const'!$A$5</definedName>
    <definedName name="BLPH1202" hidden="1">'[52]GER IFO vs Const'!$A$5</definedName>
    <definedName name="BLPH1203" hidden="1">'[52]GER IFO vs Const'!$A$5</definedName>
    <definedName name="BLPH1204" hidden="1">'[52]GER IFO vs Const'!$A$5</definedName>
    <definedName name="BLPH1205" hidden="1">'[52]GER IFO vs Const'!$A$5</definedName>
    <definedName name="BLPH1206" hidden="1">'[52]GER IFO vs Const'!$A$5</definedName>
    <definedName name="BLPH1207" hidden="1">'[52]GER IFO vs Const'!$A$5</definedName>
    <definedName name="BLPH1208" hidden="1">'[52]GER IFO vs Const'!$A$5</definedName>
    <definedName name="BLPH1209" hidden="1">'[52]GER IFO vs Const'!$A$5</definedName>
    <definedName name="BLPH121" hidden="1">[52]Graph!$A$22</definedName>
    <definedName name="BLPH1210" hidden="1">'[52]GER IFO vs Const'!$A$5</definedName>
    <definedName name="BLPH1211" hidden="1">'[52]GER IFO vs Const'!$A$5</definedName>
    <definedName name="BLPH1212" hidden="1">'[52]GER IFO vs Const'!$A$5</definedName>
    <definedName name="BLPH1213" hidden="1">'[52]GER IFO vs Const'!$A$5</definedName>
    <definedName name="BLPH1214" hidden="1">'[52]GER IFO vs Const'!$A$5</definedName>
    <definedName name="BLPH1215" hidden="1">'[52]GER IFO vs Const'!$A$5</definedName>
    <definedName name="BLPH1216" hidden="1">'[52]GER IFO vs Const'!$A$5</definedName>
    <definedName name="BLPH1217" hidden="1">'[52]GER IFO vs Const'!$A$5</definedName>
    <definedName name="BLPH1218" hidden="1">'[52]GER IFO vs Const'!$A$5</definedName>
    <definedName name="BLPH1219" hidden="1">'[52]GER IFO vs Const'!$A$5</definedName>
    <definedName name="BLPH122" hidden="1">[52]Graph!$A$22</definedName>
    <definedName name="BLPH1220" hidden="1">'[52]GER IFO vs Const'!$A$5</definedName>
    <definedName name="BLPH1221" hidden="1">'[52]GER IFO vs Const'!$A$5</definedName>
    <definedName name="BLPH1222" hidden="1">'[52]GER IFO vs Const'!$A$5</definedName>
    <definedName name="BLPH1223" hidden="1">'[52]GER IFO vs Const'!$A$5</definedName>
    <definedName name="BLPH1224" hidden="1">'[52]GER IFO vs Const'!$A$5</definedName>
    <definedName name="BLPH1225" hidden="1">'[52]GER IFO vs Const'!$A$5</definedName>
    <definedName name="BLPH1226" hidden="1">'[52]GER IFO vs Const'!$A$5</definedName>
    <definedName name="BLPH1227" hidden="1">'[52]GER IFO vs Const'!$A$5</definedName>
    <definedName name="BLPH1228" hidden="1">'[52]GER IFO vs Const'!$A$5</definedName>
    <definedName name="BLPH1229" hidden="1">'[52]GER IFO vs Const'!$A$5</definedName>
    <definedName name="BLPH123" hidden="1">[52]Graph!$A$22</definedName>
    <definedName name="BLPH1230" hidden="1">'[52]GER IFO vs Const'!$A$5</definedName>
    <definedName name="BLPH1231" hidden="1">'[52]GER IFO vs Const'!$A$5</definedName>
    <definedName name="BLPH1232" hidden="1">'[52]GER IFO vs Const'!$A$5</definedName>
    <definedName name="BLPH1233" hidden="1">'[52]GER IFO vs Const'!$A$5</definedName>
    <definedName name="BLPH1234" hidden="1">'[52]GER IFO vs Const'!$A$5</definedName>
    <definedName name="BLPH1235" hidden="1">'[52]GER IFO vs Const'!$A$5</definedName>
    <definedName name="BLPH1236" hidden="1">'[52]GER IFO vs Const'!$A$5</definedName>
    <definedName name="BLPH1237" hidden="1">'[52]GER IFO vs Const'!$A$5</definedName>
    <definedName name="BLPH1238" hidden="1">'[52]GER IFO vs Const'!$A$5</definedName>
    <definedName name="BLPH1239" hidden="1">'[52]GER IFO vs Const'!$A$5</definedName>
    <definedName name="BLPH124" hidden="1">[52]Graph!$A$22</definedName>
    <definedName name="BLPH1240" hidden="1">'[52]GER IFO vs Const'!$A$5</definedName>
    <definedName name="BLPH1241" hidden="1">'[52]GER IFO vs Const'!$A$5</definedName>
    <definedName name="BLPH1242" hidden="1">'[52]GER IFO vs Const'!$A$5</definedName>
    <definedName name="BLPH1243" hidden="1">'[52]GER IFO vs Const'!$A$5</definedName>
    <definedName name="BLPH1244" hidden="1">'[52]GER IFO vs Const'!$A$5</definedName>
    <definedName name="BLPH1245" hidden="1">'[52]GER IFO vs Const'!$A$5</definedName>
    <definedName name="BLPH1246" hidden="1">'[52]GER IFO vs Const'!$A$5</definedName>
    <definedName name="BLPH1247" hidden="1">'[52]GER IFO vs Const'!$A$5</definedName>
    <definedName name="BLPH1248" hidden="1">'[52]GER IFO vs Const'!$A$5</definedName>
    <definedName name="BLPH1249" hidden="1">'[52]GER IFO vs Const'!$A$5</definedName>
    <definedName name="BLPH125" hidden="1">[52]Graph!$A$22</definedName>
    <definedName name="BLPH1250" hidden="1">'[52]GER IFO vs Const'!$A$5</definedName>
    <definedName name="BLPH1251" hidden="1">'[52]GER IFO vs Const'!$A$5</definedName>
    <definedName name="BLPH1252" hidden="1">'[52]GER IFO vs Const'!$A$5</definedName>
    <definedName name="BLPH1253" hidden="1">'[52]GER IFO vs Const'!$A$5</definedName>
    <definedName name="BLPH1254" hidden="1">'[52]GER IFO vs Const'!$A$5</definedName>
    <definedName name="BLPH1255" hidden="1">'[52]GER IFO vs Const'!$A$5</definedName>
    <definedName name="BLPH1256" hidden="1">'[52]GER IFO vs Const'!$A$5</definedName>
    <definedName name="BLPH1257" hidden="1">'[52]GER IFO vs Const'!$A$5</definedName>
    <definedName name="BLPH1258" hidden="1">'[52]GER IFO vs Const'!$A$5</definedName>
    <definedName name="BLPH1259" hidden="1">'[52]GER IFO vs Const'!$A$5</definedName>
    <definedName name="BLPH126" hidden="1">[52]Graph!$A$22</definedName>
    <definedName name="BLPH1260" hidden="1">'[52]GER IFO vs Const'!$A$5</definedName>
    <definedName name="BLPH1261" hidden="1">'[52]GER IFO vs Const'!$A$5</definedName>
    <definedName name="BLPH1262" hidden="1">'[52]GER IFO vs Const'!$A$5</definedName>
    <definedName name="BLPH1263" hidden="1">'[52]GER IFO vs Const'!$A$5</definedName>
    <definedName name="BLPH1264" hidden="1">'[52]GER IFO vs Const'!$A$5</definedName>
    <definedName name="BLPH1265" hidden="1">'[52]GER IFO vs Const'!$A$5</definedName>
    <definedName name="BLPH1266" hidden="1">'[52]GER IFO vs Const'!$A$5</definedName>
    <definedName name="BLPH1267" hidden="1">'[52]GER IFO vs Const'!$A$5</definedName>
    <definedName name="BLPH1268" hidden="1">'[52]GER IFO vs Const'!$A$5</definedName>
    <definedName name="BLPH1269" hidden="1">'[52]GER IFO vs Const'!$A$5</definedName>
    <definedName name="BLPH127" hidden="1">[52]Graph!$A$22</definedName>
    <definedName name="BLPH1270" hidden="1">'[52]GER IFO vs Const'!$A$5</definedName>
    <definedName name="BLPH1271" hidden="1">'[52]GER IFO vs Const'!$A$5</definedName>
    <definedName name="BLPH1272" hidden="1">'[52]GER IFO vs Const'!$A$5</definedName>
    <definedName name="BLPH1273" hidden="1">'[52]GER IFO vs Const'!$A$5</definedName>
    <definedName name="BLPH1274" hidden="1">'[52]GER IFO vs Const'!$A$5</definedName>
    <definedName name="BLPH1275" hidden="1">'[52]GER IFO vs Const'!$A$5</definedName>
    <definedName name="BLPH1276" hidden="1">'[52]GER IFO vs Const'!$A$5</definedName>
    <definedName name="BLPH1277" hidden="1">'[52]GER IFO vs Const'!$A$5</definedName>
    <definedName name="BLPH1278" hidden="1">'[52]GER IFO vs Const'!$A$5</definedName>
    <definedName name="BLPH1279" hidden="1">'[52]GER IFO vs Const'!$A$5</definedName>
    <definedName name="BLPH128" hidden="1">[52]Graph!$A$22</definedName>
    <definedName name="BLPH1280" hidden="1">'[52]GER IFO vs Const'!$A$5</definedName>
    <definedName name="BLPH1281" hidden="1">'[52]GER IFO vs Const'!$A$5</definedName>
    <definedName name="BLPH1282" hidden="1">'[52]GER IFO vs Const'!$A$5</definedName>
    <definedName name="BLPH1283" hidden="1">'[52]GER IFO vs Const'!$A$5</definedName>
    <definedName name="BLPH1284" hidden="1">'[52]GER IFO vs Const'!$A$5</definedName>
    <definedName name="BLPH1285" hidden="1">'[52]GER IFO vs Const'!$A$5</definedName>
    <definedName name="BLPH1286" hidden="1">'[52]GER IFO vs Const'!$A$5</definedName>
    <definedName name="BLPH1287" hidden="1">'[52]GER IFO vs Const'!$A$5</definedName>
    <definedName name="BLPH1288" hidden="1">'[52]GER IFO vs Const'!$A$5</definedName>
    <definedName name="BLPH1289" hidden="1">'[52]GER IFO vs Const'!$A$5</definedName>
    <definedName name="BLPH129" hidden="1">[52]Graph!$A$22</definedName>
    <definedName name="BLPH1290" hidden="1">'[52]GER IFO vs Const'!$A$5</definedName>
    <definedName name="BLPH1291" hidden="1">'[52]GER IFO vs Const'!$A$5</definedName>
    <definedName name="BLPH1292" hidden="1">'[52]GER IFO vs Const'!$A$5</definedName>
    <definedName name="BLPH1293" hidden="1">'[52]GER IFO vs Const'!$A$5</definedName>
    <definedName name="BLPH1294" hidden="1">'[52]GER IFO vs Const'!$A$5</definedName>
    <definedName name="BLPH1295" hidden="1">'[52]GER IFO vs Const'!$A$5</definedName>
    <definedName name="BLPH1296" hidden="1">'[52]GER IFO vs Const'!$A$5</definedName>
    <definedName name="BLPH1297" hidden="1">'[52]GER IFO vs Const'!$A$5</definedName>
    <definedName name="BLPH1298" hidden="1">'[52]GER IFO vs Const'!$A$5</definedName>
    <definedName name="BLPH1299" hidden="1">'[52]GER IFO vs Const'!$A$5</definedName>
    <definedName name="BLPH13" localSheetId="2" hidden="1">#REF!</definedName>
    <definedName name="BLPH13" hidden="1">#REF!</definedName>
    <definedName name="BLPH130" hidden="1">[52]Graph!$A$22</definedName>
    <definedName name="BLPH1300" hidden="1">'[52]GER IFO vs Const'!$A$5</definedName>
    <definedName name="BLPH1301" hidden="1">'[52]GER IFO vs Const'!$A$5</definedName>
    <definedName name="BLPH1302" hidden="1">'[52]GER IFO vs Const'!$A$5</definedName>
    <definedName name="BLPH1303" hidden="1">'[52]GER IFO vs Const'!$A$5</definedName>
    <definedName name="BLPH1304" hidden="1">'[52]GER IFO vs Const'!$A$5</definedName>
    <definedName name="BLPH1305" hidden="1">'[52]GER IFO vs Const'!$A$5</definedName>
    <definedName name="BLPH1306" hidden="1">'[52]GER IFO vs Const'!$A$5</definedName>
    <definedName name="BLPH1307" hidden="1">'[52]GER IFO vs Const'!$A$5</definedName>
    <definedName name="BLPH1308" hidden="1">'[52]GER IFO vs Const'!$A$5</definedName>
    <definedName name="BLPH1309" hidden="1">'[52]GER IFO vs Const'!$A$5</definedName>
    <definedName name="BLPH131" hidden="1">[52]Graph!$A$22</definedName>
    <definedName name="BLPH1310" hidden="1">'[52]GER IFO vs Const'!$A$5</definedName>
    <definedName name="BLPH1311" hidden="1">'[52]GER IFO vs Const'!$A$5</definedName>
    <definedName name="BLPH1312" hidden="1">'[52]GER IFO vs Const'!$A$5</definedName>
    <definedName name="BLPH1313" hidden="1">'[52]GER IFO vs Const'!$A$5</definedName>
    <definedName name="BLPH1314" hidden="1">'[52]GER IFO vs Const'!$A$5</definedName>
    <definedName name="BLPH1315" hidden="1">'[52]GER IFO vs Const'!$A$5</definedName>
    <definedName name="BLPH1316" hidden="1">'[52]GER IFO vs Const'!$A$5</definedName>
    <definedName name="BLPH1317" hidden="1">'[52]GER IFO vs Const'!$A$5</definedName>
    <definedName name="BLPH1318" hidden="1">'[52]GER IFO vs Const'!$A$5</definedName>
    <definedName name="BLPH1319" hidden="1">'[52]GER IFO vs Const'!$A$5</definedName>
    <definedName name="BLPH132" hidden="1">[52]Graph!$A$22</definedName>
    <definedName name="BLPH1320" hidden="1">'[52]GER IFO vs Const'!$A$5</definedName>
    <definedName name="BLPH1321" hidden="1">'[52]GER IFO vs Const'!$A$5</definedName>
    <definedName name="BLPH1322" hidden="1">'[52]GER IFO vs Const'!$A$5</definedName>
    <definedName name="BLPH1323" hidden="1">'[52]GER IFO vs Const'!$A$5</definedName>
    <definedName name="BLPH1324" hidden="1">'[52]GER IFO vs Const'!$A$5</definedName>
    <definedName name="BLPH1325" hidden="1">'[52]GER IFO vs Const'!$A$5</definedName>
    <definedName name="BLPH1326" hidden="1">'[52]GER IFO vs Const'!$A$5</definedName>
    <definedName name="BLPH1327" hidden="1">'[52]GER IFO vs Const'!$A$5</definedName>
    <definedName name="BLPH1328" hidden="1">'[52]GER IFO vs Const'!$A$5</definedName>
    <definedName name="BLPH1329" hidden="1">'[52]GER IFO vs Const'!$A$5</definedName>
    <definedName name="BLPH133" hidden="1">[52]Graph!$A$22</definedName>
    <definedName name="BLPH1330" hidden="1">'[52]GER IFO vs Const'!$A$5</definedName>
    <definedName name="BLPH1331" hidden="1">'[52]GER IFO vs Const'!$A$5</definedName>
    <definedName name="BLPH1332" hidden="1">'[52]GER IFO vs Const'!$A$5</definedName>
    <definedName name="BLPH1333" hidden="1">'[52]GER IFO vs Const'!$A$5</definedName>
    <definedName name="BLPH1334" hidden="1">'[52]GER IFO vs Const'!$A$5</definedName>
    <definedName name="BLPH1335" hidden="1">'[52]GER IFO vs Const'!$A$5</definedName>
    <definedName name="BLPH1336" hidden="1">'[52]GER IFO vs Const'!$A$5</definedName>
    <definedName name="BLPH1337" hidden="1">'[52]GER IFO vs Const'!$A$5</definedName>
    <definedName name="BLPH1338" hidden="1">'[52]GER IFO vs Const'!$A$5</definedName>
    <definedName name="BLPH1339" hidden="1">'[52]GER IFO vs Const'!$A$5</definedName>
    <definedName name="BLPH1340" hidden="1">'[52]GER IFO vs Const'!$A$5</definedName>
    <definedName name="BLPH1341" hidden="1">'[52]GER IFO vs Const'!$A$5</definedName>
    <definedName name="BLPH1342" hidden="1">'[52]GER IFO vs Const'!$A$5</definedName>
    <definedName name="BLPH1343" hidden="1">'[52]GER IFO vs Const'!$A$5</definedName>
    <definedName name="BLPH1344" hidden="1">'[52]GER IFO vs Const'!$A$5</definedName>
    <definedName name="BLPH1345" hidden="1">'[52]GER IFO vs Const'!$A$5</definedName>
    <definedName name="BLPH1346" hidden="1">'[52]GER IFO vs Const'!$A$5</definedName>
    <definedName name="BLPH1347" hidden="1">'[52]GER IFO vs Const'!$A$5</definedName>
    <definedName name="BLPH1348" hidden="1">'[52]GER IFO vs Const'!$A$5</definedName>
    <definedName name="BLPH1349" hidden="1">'[52]GER IFO vs Const'!$A$5</definedName>
    <definedName name="BLPH135" hidden="1">[52]Graph!$A$22</definedName>
    <definedName name="BLPH1350" hidden="1">'[52]GER IFO vs Const'!$A$5</definedName>
    <definedName name="BLPH1351" hidden="1">'[52]GER IFO vs Const'!$A$5</definedName>
    <definedName name="BLPH1352" hidden="1">'[52]GER IFO vs Const'!$A$5</definedName>
    <definedName name="BLPH1353" hidden="1">'[52]GER IFO vs Const'!$A$5</definedName>
    <definedName name="BLPH1354" hidden="1">'[52]GER IFO vs Const'!$A$5</definedName>
    <definedName name="BLPH1355" hidden="1">'[52]GER IFO vs Const'!$A$5</definedName>
    <definedName name="BLPH1356" hidden="1">'[52]GER IFO vs Const'!$A$5</definedName>
    <definedName name="BLPH1357" hidden="1">'[52]GER IFO vs Const'!$A$5</definedName>
    <definedName name="BLPH1358" hidden="1">'[52]GER IFO vs Const'!$A$5</definedName>
    <definedName name="BLPH1359" hidden="1">'[52]GER IFO vs Const'!$A$5</definedName>
    <definedName name="BLPH136" hidden="1">[52]Graph!$A$22</definedName>
    <definedName name="BLPH1360" hidden="1">'[52]GER IFO vs Const'!$A$5</definedName>
    <definedName name="BLPH1361" hidden="1">'[52]GER IFO vs Const'!$A$5</definedName>
    <definedName name="BLPH1362" hidden="1">'[52]GER IFO vs Const'!$A$5</definedName>
    <definedName name="BLPH1363" hidden="1">'[52]GER IFO vs Const'!$A$5</definedName>
    <definedName name="BLPH1364" hidden="1">'[52]GER IFO vs Const'!$A$5</definedName>
    <definedName name="BLPH1365" hidden="1">'[52]GER IFO vs Const'!$A$5</definedName>
    <definedName name="BLPH1366" hidden="1">'[52]GER IFO vs Const'!$A$5</definedName>
    <definedName name="BLPH1367" hidden="1">'[52]GER IFO vs Const'!$A$5</definedName>
    <definedName name="BLPH1368" hidden="1">'[52]GER IFO vs Const'!$A$5</definedName>
    <definedName name="BLPH1369" hidden="1">'[52]GER IFO vs Const'!$A$5</definedName>
    <definedName name="BLPH137" hidden="1">[52]Graph!$A$22</definedName>
    <definedName name="BLPH1370" hidden="1">'[52]GER IFO vs Const'!$A$5</definedName>
    <definedName name="BLPH1371" hidden="1">'[52]GER IFO vs Const'!$A$5</definedName>
    <definedName name="BLPH1372" hidden="1">'[52]GER IFO vs Const'!$A$5</definedName>
    <definedName name="BLPH1373" hidden="1">'[52]GER IFO vs Const'!$A$5</definedName>
    <definedName name="BLPH1374" hidden="1">'[52]GER IFO vs Const'!$A$5</definedName>
    <definedName name="BLPH1375" hidden="1">'[52]GER IFO vs Const'!$A$5</definedName>
    <definedName name="BLPH1376" hidden="1">'[52]GER IFO vs Const'!$A$5</definedName>
    <definedName name="BLPH1377" hidden="1">'[52]GER IFO vs Const'!$A$5</definedName>
    <definedName name="BLPH1378" hidden="1">'[52]GER IFO vs Const'!$A$5</definedName>
    <definedName name="BLPH1379" hidden="1">'[52]GER IFO vs Const'!$A$5</definedName>
    <definedName name="BLPH138" hidden="1">[52]Graph!$A$22</definedName>
    <definedName name="BLPH1380" hidden="1">'[52]GER IFO vs Const'!$A$5</definedName>
    <definedName name="BLPH1381" hidden="1">'[52]GER IFO vs Const'!$A$5</definedName>
    <definedName name="BLPH1382" hidden="1">'[52]GER IFO vs Const'!$A$5</definedName>
    <definedName name="BLPH1383" hidden="1">'[52]GER IFO vs Const'!$A$5</definedName>
    <definedName name="BLPH1384" hidden="1">'[52]GER IFO vs Const'!$A$5</definedName>
    <definedName name="BLPH1385" hidden="1">'[52]GER IFO vs Const'!$A$5</definedName>
    <definedName name="BLPH1386" hidden="1">'[52]GER IFO vs Const'!$A$5</definedName>
    <definedName name="BLPH1387" hidden="1">'[52]GER IFO vs Const'!$A$5</definedName>
    <definedName name="BLPH1388" hidden="1">'[52]GER IFO vs Const'!$A$5</definedName>
    <definedName name="BLPH1389" hidden="1">'[52]GER IFO vs Const'!$A$5</definedName>
    <definedName name="BLPH139" hidden="1">[52]Graph!$A$22</definedName>
    <definedName name="BLPH1390" hidden="1">'[52]GER IFO vs Const'!$A$5</definedName>
    <definedName name="BLPH1391" hidden="1">'[52]GER IFO vs Const'!$A$5</definedName>
    <definedName name="BLPH1392" hidden="1">'[52]GER IFO vs Const'!$A$5</definedName>
    <definedName name="BLPH1393" hidden="1">'[52]GER IFO vs Const'!$A$5</definedName>
    <definedName name="BLPH1394" hidden="1">'[52]GER IFO vs Const'!$A$5</definedName>
    <definedName name="BLPH1395" hidden="1">'[52]GER IFO vs Const'!$A$5</definedName>
    <definedName name="BLPH1396" hidden="1">'[52]GER IFO vs Const'!$A$5</definedName>
    <definedName name="BLPH1397" hidden="1">'[52]GER IFO vs Const'!$A$5</definedName>
    <definedName name="BLPH1398" hidden="1">'[52]GER IFO vs Const'!$A$5</definedName>
    <definedName name="BLPH1399" hidden="1">'[52]GER IFO vs Const'!$A$5</definedName>
    <definedName name="BLPH14" hidden="1">'[53]Cap Media'!#REF!</definedName>
    <definedName name="BLPH140" hidden="1">[52]Graph!$A$22</definedName>
    <definedName name="BLPH1400" hidden="1">'[52]GER IFO vs Const'!$A$5</definedName>
    <definedName name="BLPH1401" hidden="1">'[52]GER IFO vs Const'!$A$5</definedName>
    <definedName name="BLPH1402" hidden="1">'[52]GER IFO vs Const'!$A$5</definedName>
    <definedName name="BLPH1403" hidden="1">'[52]GER IFO vs Const'!$A$5</definedName>
    <definedName name="BLPH1404" hidden="1">'[52]GER IFO vs Const'!$A$5</definedName>
    <definedName name="BLPH1405" hidden="1">'[52]GER IFO vs Const'!$A$5</definedName>
    <definedName name="BLPH1406" hidden="1">'[52]GER IFO vs Const'!$A$5</definedName>
    <definedName name="BLPH1407" hidden="1">'[52]GER IFO vs Const'!$A$5</definedName>
    <definedName name="BLPH1408" hidden="1">'[52]GER IFO vs Const'!$A$5</definedName>
    <definedName name="BLPH1409" hidden="1">'[52]GER IFO vs Const'!$A$5</definedName>
    <definedName name="BLPH141" hidden="1">[52]Graph!$A$22</definedName>
    <definedName name="BLPH1410" hidden="1">'[52]GER IFO vs Const'!$A$5</definedName>
    <definedName name="BLPH1411" hidden="1">'[52]GER IFO vs Const'!$A$5</definedName>
    <definedName name="BLPH1412" hidden="1">'[52]GER IFO vs Const'!$A$5</definedName>
    <definedName name="BLPH1413" hidden="1">'[52]GER IFO vs Const'!$A$5</definedName>
    <definedName name="BLPH1414" hidden="1">'[52]GER IFO vs Const'!$A$5</definedName>
    <definedName name="BLPH1415" hidden="1">'[52]GER IFO vs Const'!$A$5</definedName>
    <definedName name="BLPH1416" hidden="1">'[52]GER IFO vs Const'!$A$5</definedName>
    <definedName name="BLPH1417" hidden="1">'[52]GER IFO vs Const'!$A$5</definedName>
    <definedName name="BLPH1418" hidden="1">'[52]GER IFO vs Const'!$A$5</definedName>
    <definedName name="BLPH1419" hidden="1">'[52]GER IFO vs Const'!$A$5</definedName>
    <definedName name="BLPH142" hidden="1">[52]Graph!$A$22</definedName>
    <definedName name="BLPH1420" hidden="1">'[52]GER IFO vs Const'!$A$5</definedName>
    <definedName name="BLPH1421" hidden="1">'[52]GER IFO vs Const'!$A$5</definedName>
    <definedName name="BLPH1422" hidden="1">'[52]GER IFO vs Const'!$A$5</definedName>
    <definedName name="BLPH1423" hidden="1">'[52]GER IFO vs Const'!$A$5</definedName>
    <definedName name="BLPH1424" hidden="1">'[52]GER IFO vs Const'!$A$5</definedName>
    <definedName name="BLPH1425" hidden="1">'[52]GER IFO vs Const'!$A$5</definedName>
    <definedName name="BLPH1426" hidden="1">'[52]GER IFO vs Const'!$A$5</definedName>
    <definedName name="BLPH1427" hidden="1">'[52]GER IFO vs Const'!$A$5</definedName>
    <definedName name="BLPH1428" hidden="1">'[52]GER IFO vs Const'!$A$5</definedName>
    <definedName name="BLPH1429" hidden="1">'[52]GER IFO vs Const'!$A$5</definedName>
    <definedName name="BLPH143" hidden="1">[52]Graph!$A$22</definedName>
    <definedName name="BLPH1430" hidden="1">'[52]GER IFO vs Const'!$A$5</definedName>
    <definedName name="BLPH1431" hidden="1">'[52]GER IFO vs Const'!$A$5</definedName>
    <definedName name="BLPH1434" hidden="1">'[52]GER IFO vs Const'!$A$5</definedName>
    <definedName name="BLPH1435" hidden="1">'[52]GER IFO vs Const'!$A$5</definedName>
    <definedName name="BLPH1436" hidden="1">'[52]GER IFO vs Const'!$A$5</definedName>
    <definedName name="BLPH1437" hidden="1">'[52]GER IFO vs Const'!$A$5</definedName>
    <definedName name="BLPH1438" hidden="1">'[52]GER IFO vs Const'!$A$5</definedName>
    <definedName name="BLPH1439" hidden="1">'[52]GER IFO vs Const'!$A$5</definedName>
    <definedName name="BLPH144" hidden="1">[52]Graph!$A$22</definedName>
    <definedName name="BLPH1440" hidden="1">'[52]GER IFO vs Const'!$A$5</definedName>
    <definedName name="BLPH1441" hidden="1">'[52]GER IFO vs Const'!$A$5</definedName>
    <definedName name="BLPH1442" hidden="1">'[52]GER IFO vs Const'!$A$5</definedName>
    <definedName name="BLPH1443" hidden="1">'[52]GER IFO vs Const'!$A$5</definedName>
    <definedName name="BLPH1444" hidden="1">'[52]GER IFO vs Const'!$A$5</definedName>
    <definedName name="BLPH1445" hidden="1">'[52]GER IFO vs Const'!$A$5</definedName>
    <definedName name="BLPH1446" hidden="1">'[52]GER IFO vs Const'!$A$5</definedName>
    <definedName name="BLPH1447" hidden="1">'[52]GER IFO vs Const'!$A$5</definedName>
    <definedName name="BLPH1448" hidden="1">'[52]GER IFO vs Const'!$A$5</definedName>
    <definedName name="BLPH1449" hidden="1">'[52]GER IFO vs Const'!$A$5</definedName>
    <definedName name="BLPH145" hidden="1">[52]Graph!$A$22</definedName>
    <definedName name="BLPH1450" hidden="1">'[52]GER IFO vs Const'!$A$5</definedName>
    <definedName name="BLPH1451" hidden="1">'[52]GER IFO vs Const'!$A$5</definedName>
    <definedName name="BLPH1452" hidden="1">'[52]GER IFO vs Const'!$A$5</definedName>
    <definedName name="BLPH1453" hidden="1">'[52]GER IFO vs Const'!$A$5</definedName>
    <definedName name="BLPH1454" hidden="1">'[52]GER IFO vs Const'!$A$5</definedName>
    <definedName name="BLPH1455" hidden="1">'[52]GER IFO vs Const'!$A$5</definedName>
    <definedName name="BLPH1456" hidden="1">'[52]GER IFO vs Const'!$A$5</definedName>
    <definedName name="BLPH1457" hidden="1">'[52]GER IFO vs Const'!$A$5</definedName>
    <definedName name="BLPH1458" hidden="1">'[52]GER IFO vs Const'!$A$5</definedName>
    <definedName name="BLPH1459" hidden="1">'[52]GER IFO vs Const'!$A$5</definedName>
    <definedName name="BLPH146" hidden="1">[52]Graph!$A$22</definedName>
    <definedName name="BLPH1460" hidden="1">'[52]GER IFO vs Const'!$A$5</definedName>
    <definedName name="BLPH1461" hidden="1">'[52]GER IFO vs Const'!$A$5</definedName>
    <definedName name="BLPH1462" hidden="1">'[52]GER IFO vs Const'!$A$5</definedName>
    <definedName name="BLPH1463" hidden="1">'[52]GER IFO vs Const'!$A$5</definedName>
    <definedName name="BLPH1464" hidden="1">'[52]GER IFO vs Const'!$A$5</definedName>
    <definedName name="BLPH1465" hidden="1">'[52]GER IFO vs Const'!$A$5</definedName>
    <definedName name="BLPH1466" hidden="1">'[52]GER IFO vs Const'!$A$5</definedName>
    <definedName name="BLPH1467" hidden="1">'[52]GER IFO vs Const'!$A$5</definedName>
    <definedName name="BLPH1468" hidden="1">'[52]GER IFO vs Const'!$A$5</definedName>
    <definedName name="BLPH1469" hidden="1">'[52]GER IFO vs Const'!$A$5</definedName>
    <definedName name="BLPH147" hidden="1">[52]Graph!$A$22</definedName>
    <definedName name="BLPH1470" hidden="1">'[52]GER IFO vs Const'!$A$5</definedName>
    <definedName name="BLPH1471" hidden="1">'[52]GER IFO vs Const'!$A$5</definedName>
    <definedName name="BLPH1472" hidden="1">'[52]GER IFO vs Const'!$A$5</definedName>
    <definedName name="BLPH1473" hidden="1">'[52]GER IFO vs Const'!$A$5</definedName>
    <definedName name="BLPH1474" hidden="1">'[52]GER IFO vs Const'!$A$5</definedName>
    <definedName name="BLPH1475" hidden="1">'[52]GER IFO vs Const'!$A$5</definedName>
    <definedName name="BLPH1476" hidden="1">'[52]GER IFO vs Const'!$A$5</definedName>
    <definedName name="BLPH1477" hidden="1">'[52]GER IFO vs Const'!$A$5</definedName>
    <definedName name="BLPH1478" hidden="1">'[52]GER IFO vs Const'!$A$5</definedName>
    <definedName name="BLPH1479" hidden="1">'[52]GER IFO vs Const'!$A$5</definedName>
    <definedName name="BLPH148" hidden="1">[52]Graph!$A$22</definedName>
    <definedName name="BLPH1480" hidden="1">'[52]GER IFO vs Const'!$A$5</definedName>
    <definedName name="BLPH1481" hidden="1">'[52]GER IFO vs Const'!$A$5</definedName>
    <definedName name="BLPH1482" hidden="1">'[52]GER IFO vs Const'!$A$5</definedName>
    <definedName name="BLPH1483" hidden="1">'[52]GER IFO vs Const'!$A$5</definedName>
    <definedName name="BLPH1484" hidden="1">'[52]GER IFO vs Const'!$A$5</definedName>
    <definedName name="BLPH1485" hidden="1">'[52]GER IFO vs Const'!$A$5</definedName>
    <definedName name="BLPH1486" hidden="1">'[52]GER IFO vs Const'!$A$5</definedName>
    <definedName name="BLPH1487" hidden="1">'[52]GER IFO vs Const'!$A$5</definedName>
    <definedName name="BLPH1488" hidden="1">'[52]GER IFO vs Const'!$A$5</definedName>
    <definedName name="BLPH1489" hidden="1">'[52]GER IFO vs Const'!$A$5</definedName>
    <definedName name="BLPH149" hidden="1">[52]Graph!$A$22</definedName>
    <definedName name="BLPH1490" hidden="1">'[52]GER IFO vs Const'!$A$5</definedName>
    <definedName name="BLPH1491" hidden="1">'[52]GER IFO vs Const'!$A$5</definedName>
    <definedName name="BLPH1492" hidden="1">'[52]GER IFO vs Const'!$A$5</definedName>
    <definedName name="BLPH1493" hidden="1">'[52]GER IFO vs Const'!$A$5</definedName>
    <definedName name="BLPH1494" hidden="1">'[52]GER IFO vs Const'!$A$5</definedName>
    <definedName name="BLPH1495" hidden="1">'[52]GER IFO vs Const'!$A$5</definedName>
    <definedName name="BLPH1496" hidden="1">'[52]GER IFO vs Const'!$A$5</definedName>
    <definedName name="BLPH1497" hidden="1">'[52]GER IFO vs Const'!$A$5</definedName>
    <definedName name="BLPH1498" hidden="1">'[52]GER IFO vs Const'!$A$5</definedName>
    <definedName name="BLPH1499" hidden="1">'[52]GER IFO vs Const'!$A$5</definedName>
    <definedName name="BLPH15" localSheetId="2" hidden="1">#REF!</definedName>
    <definedName name="BLPH15" hidden="1">#REF!</definedName>
    <definedName name="BLPH150" hidden="1">[52]Graph!$A$22</definedName>
    <definedName name="BLPH1500" hidden="1">'[52]GER IFO vs Const'!$A$5</definedName>
    <definedName name="BLPH1501" hidden="1">'[52]GER IFO vs Const'!$A$5</definedName>
    <definedName name="BLPH1502" hidden="1">'[52]GER IFO vs Const'!$A$5</definedName>
    <definedName name="BLPH1503" hidden="1">'[52]GER IFO vs Const'!$A$5</definedName>
    <definedName name="BLPH1504" hidden="1">'[52]GER IFO vs Const'!$A$5</definedName>
    <definedName name="BLPH1505" hidden="1">'[52]GER IFO vs Const'!$A$5</definedName>
    <definedName name="BLPH1506" hidden="1">'[52]GER IFO vs Const'!$A$5</definedName>
    <definedName name="BLPH1508" hidden="1">'[52]GER IFO vs Const'!$A$5</definedName>
    <definedName name="BLPH1509" hidden="1">'[52]GER IFO vs Const'!$A$5</definedName>
    <definedName name="BLPH151" hidden="1">[52]Graph!$A$22</definedName>
    <definedName name="BLPH1510" hidden="1">'[52]GER IFO vs Const'!$A$5</definedName>
    <definedName name="BLPH1511" hidden="1">'[52]GER IFO vs Const'!$A$5</definedName>
    <definedName name="BLPH1512" hidden="1">'[52]GER IFO vs Const'!$A$5</definedName>
    <definedName name="BLPH1513" hidden="1">'[52]GER IFO vs Const'!$A$5</definedName>
    <definedName name="BLPH1514" hidden="1">'[52]GER IFO vs Const'!$A$5</definedName>
    <definedName name="BLPH1515" hidden="1">'[52]GER IFO vs Const'!$A$5</definedName>
    <definedName name="BLPH1516" hidden="1">'[52]GER IFO vs Const'!$A$5</definedName>
    <definedName name="BLPH1517" hidden="1">'[52]GER IFO vs Const'!$A$5</definedName>
    <definedName name="BLPH1518" hidden="1">'[52]GER IFO vs Const'!$A$5</definedName>
    <definedName name="BLPH1519" hidden="1">'[52]GER IFO vs Const'!$A$5</definedName>
    <definedName name="BLPH152" hidden="1">[52]Graph!$A$22</definedName>
    <definedName name="BLPH1520" hidden="1">'[52]GER IFO vs Const'!$A$5</definedName>
    <definedName name="BLPH1521" hidden="1">'[52]GER IFO vs Const'!$A$5</definedName>
    <definedName name="BLPH1522" hidden="1">'[52]GER IFO vs Const'!$A$5</definedName>
    <definedName name="BLPH1523" hidden="1">'[52]GER IFO vs Const'!$A$5</definedName>
    <definedName name="BLPH1524" hidden="1">'[52]GER IFO vs Const'!$A$5</definedName>
    <definedName name="BLPH1525" hidden="1">'[52]GER IFO vs Const'!$A$5</definedName>
    <definedName name="BLPH1526" hidden="1">'[52]GER IFO vs Const'!$A$5</definedName>
    <definedName name="BLPH1527" hidden="1">'[52]GER IFO vs Const'!$A$5</definedName>
    <definedName name="BLPH1528" hidden="1">'[52]GER IFO vs Const'!$A$5</definedName>
    <definedName name="BLPH1529" hidden="1">'[52]GER IFO vs Const'!$A$5</definedName>
    <definedName name="BLPH153" hidden="1">[52]Graph!$A$22</definedName>
    <definedName name="BLPH1530" hidden="1">'[52]GER IFO vs Const'!$A$5</definedName>
    <definedName name="BLPH1531" hidden="1">'[52]GER IFO vs Const'!$A$5</definedName>
    <definedName name="BLPH1532" hidden="1">'[52]GER IFO vs Const'!$A$5</definedName>
    <definedName name="BLPH1533" hidden="1">'[52]GER IFO vs Const'!$A$5</definedName>
    <definedName name="BLPH1534" hidden="1">'[52]GER IFO vs Const'!$A$5</definedName>
    <definedName name="BLPH1535" hidden="1">'[52]GER IFO vs Const'!$A$5</definedName>
    <definedName name="BLPH1536" hidden="1">'[52]GER IFO vs Const'!$A$5</definedName>
    <definedName name="BLPH1537" hidden="1">'[52]GER IFO vs Const'!$A$5</definedName>
    <definedName name="BLPH1538" hidden="1">'[52]GER IFO vs Const'!$A$5</definedName>
    <definedName name="BLPH1539" hidden="1">'[52]GER IFO vs Const'!$A$5</definedName>
    <definedName name="BLPH154" hidden="1">[52]Graph!$A$22</definedName>
    <definedName name="BLPH1540" hidden="1">'[52]GER IFO vs Const'!$A$5</definedName>
    <definedName name="BLPH1541" hidden="1">'[52]GER IFO vs Const'!$A$5</definedName>
    <definedName name="BLPH1542" hidden="1">'[52]GER IFO vs Const'!$A$5</definedName>
    <definedName name="BLPH1543" hidden="1">'[52]GER IFO vs Const'!$A$5</definedName>
    <definedName name="BLPH1544" hidden="1">'[52]GER IFO vs Const'!$A$5</definedName>
    <definedName name="BLPH1545" hidden="1">'[52]GER IFO vs Const'!$A$5</definedName>
    <definedName name="BLPH1546" hidden="1">'[52]GER IFO vs Const'!$A$5</definedName>
    <definedName name="BLPH1547" hidden="1">'[52]GER IFO vs Const'!$A$5</definedName>
    <definedName name="BLPH1548" hidden="1">'[52]GER IFO vs Const'!$A$5</definedName>
    <definedName name="BLPH1549" hidden="1">'[52]GER IFO vs Const'!$A$5</definedName>
    <definedName name="BLPH155" hidden="1">[52]Graph!$A$22</definedName>
    <definedName name="BLPH1550" hidden="1">'[52]GER IFO vs Const'!$A$5</definedName>
    <definedName name="BLPH1551" hidden="1">'[52]GER IFO vs Const'!$A$5</definedName>
    <definedName name="BLPH1552" hidden="1">'[52]GER IFO vs Const'!$A$5</definedName>
    <definedName name="BLPH1553" hidden="1">'[52]GER IFO vs Const'!$A$5</definedName>
    <definedName name="BLPH1554" hidden="1">'[52]GER IFO vs Const'!$A$5</definedName>
    <definedName name="BLPH1555" hidden="1">'[52]GER IFO vs Const'!$A$5</definedName>
    <definedName name="BLPH1556" hidden="1">'[52]GER IFO vs Const'!$A$5</definedName>
    <definedName name="BLPH1557" hidden="1">'[52]GER IFO vs Const'!$A$5</definedName>
    <definedName name="BLPH1558" hidden="1">'[52]GER IFO vs Const'!$A$5</definedName>
    <definedName name="BLPH1559" hidden="1">'[52]GER IFO vs Const'!$A$5</definedName>
    <definedName name="BLPH156" hidden="1">[52]Graph!$A$22</definedName>
    <definedName name="BLPH1560" hidden="1">'[52]GER IFO vs Const'!$A$5</definedName>
    <definedName name="BLPH1561" hidden="1">'[52]GER IFO vs Const'!$A$5</definedName>
    <definedName name="BLPH1562" hidden="1">'[52]GER IFO vs Const'!$A$5</definedName>
    <definedName name="BLPH1563" hidden="1">'[52]GER IFO vs Const'!$A$5</definedName>
    <definedName name="BLPH1564" hidden="1">'[52]GER IFO vs Const'!$A$5</definedName>
    <definedName name="BLPH1565" hidden="1">'[52]GER IFO vs Const'!$A$5</definedName>
    <definedName name="BLPH1566" hidden="1">'[52]GER IFO vs Const'!$A$5</definedName>
    <definedName name="BLPH1567" hidden="1">'[52]GER IFO vs Const'!$A$5</definedName>
    <definedName name="BLPH1568" hidden="1">'[52]GER IFO vs Const'!$A$5</definedName>
    <definedName name="BLPH1569" hidden="1">'[52]GER IFO vs Const'!$A$5</definedName>
    <definedName name="BLPH157" hidden="1">[52]Graph!$A$22</definedName>
    <definedName name="BLPH1570" hidden="1">'[52]GER IFO vs Const'!$A$5</definedName>
    <definedName name="BLPH1571" hidden="1">'[52]GER IFO vs Const'!$A$5</definedName>
    <definedName name="BLPH1572" hidden="1">'[52]GER IFO vs Const'!$A$5</definedName>
    <definedName name="BLPH1573" hidden="1">'[52]GER IFO vs Const'!$A$5</definedName>
    <definedName name="BLPH1574" hidden="1">'[52]GER IFO vs Const'!$A$5</definedName>
    <definedName name="BLPH1575" hidden="1">'[52]GER IFO vs Const'!$A$5</definedName>
    <definedName name="BLPH158" hidden="1">[52]Graph!$A$22</definedName>
    <definedName name="BLPH159" hidden="1">[52]Graph!$A$22</definedName>
    <definedName name="BLPH16" localSheetId="2" hidden="1">#REF!</definedName>
    <definedName name="BLPH16" hidden="1">#REF!</definedName>
    <definedName name="BLPH160" hidden="1">[52]Graph!$A$22</definedName>
    <definedName name="BLPH161" hidden="1">[52]Graph!$A$22</definedName>
    <definedName name="BLPH162" hidden="1">[52]Graph!$A$22</definedName>
    <definedName name="BLPH163" hidden="1">[52]Graph!$A$22</definedName>
    <definedName name="BLPH164" hidden="1">[52]Graph!$A$22</definedName>
    <definedName name="BLPH165" hidden="1">[52]Graph!$A$22</definedName>
    <definedName name="BLPH166" hidden="1">[52]Graph!$A$22</definedName>
    <definedName name="BLPH167" hidden="1">[52]Graph!$A$22</definedName>
    <definedName name="BLPH168" hidden="1">[52]Graph!$A$22</definedName>
    <definedName name="BLPH169" hidden="1">[52]Graph!$A$22</definedName>
    <definedName name="BLPH17" localSheetId="2" hidden="1">#REF!</definedName>
    <definedName name="BLPH17" hidden="1">#REF!</definedName>
    <definedName name="BLPH170" hidden="1">[52]Graph!$A$22</definedName>
    <definedName name="BLPH171" hidden="1">[52]Graph!$A$22</definedName>
    <definedName name="BLPH172" hidden="1">[52]Graph!$A$22</definedName>
    <definedName name="BLPH173" hidden="1">[52]Graph!$A$22</definedName>
    <definedName name="BLPH174" hidden="1">[52]Graph!$A$22</definedName>
    <definedName name="BLPH175" hidden="1">[52]Graph!$A$22</definedName>
    <definedName name="BLPH176" hidden="1">[52]Graph!$A$22</definedName>
    <definedName name="BLPH177" hidden="1">[52]Graph!$A$22</definedName>
    <definedName name="BLPH178" hidden="1">[52]Graph!$A$22</definedName>
    <definedName name="BLPH179" hidden="1">[52]Graph!$A$22</definedName>
    <definedName name="BLPH18" localSheetId="2" hidden="1">#REF!</definedName>
    <definedName name="BLPH18" hidden="1">#REF!</definedName>
    <definedName name="BLPH180" hidden="1">[52]Graph!$A$22</definedName>
    <definedName name="BLPH181" hidden="1">[52]Graph!$A$22</definedName>
    <definedName name="BLPH182" hidden="1">[52]Graph!$A$22</definedName>
    <definedName name="BLPH183" hidden="1">[52]Graph!$A$22</definedName>
    <definedName name="BLPH184" hidden="1">[52]Graph!$A$22</definedName>
    <definedName name="BLPH185" hidden="1">[52]Graph!$A$22</definedName>
    <definedName name="BLPH186" hidden="1">[52]Graph!$A$22</definedName>
    <definedName name="BLPH187" hidden="1">[52]Graph!$A$22</definedName>
    <definedName name="BLPH188" hidden="1">[52]Graph!$A$22</definedName>
    <definedName name="BLPH189" hidden="1">[52]Graph!$A$22</definedName>
    <definedName name="BLPH19" hidden="1">[54]Peer19!$AQ$3</definedName>
    <definedName name="BLPH190" hidden="1">[52]Graph!$A$22</definedName>
    <definedName name="BLPH191" hidden="1">[52]Graph!$A$22</definedName>
    <definedName name="BLPH192" hidden="1">[52]Graph!$A$22</definedName>
    <definedName name="BLPH193" hidden="1">[52]Graph!$A$22</definedName>
    <definedName name="BLPH194" hidden="1">[52]Graph!$A$22</definedName>
    <definedName name="BLPH195" hidden="1">[52]Graph!$A$22</definedName>
    <definedName name="BLPH196" hidden="1">[52]Graph!$A$22</definedName>
    <definedName name="BLPH197" hidden="1">[52]Graph!$A$22</definedName>
    <definedName name="BLPH198" hidden="1">[52]Graph!$A$22</definedName>
    <definedName name="BLPH199" hidden="1">[52]Graph!$A$22</definedName>
    <definedName name="BLPH2" hidden="1">'[53]Cap Media'!#REF!</definedName>
    <definedName name="BLPH20" hidden="1">[54]Peer20!$AQ$3</definedName>
    <definedName name="BLPH200" hidden="1">[52]Graph!$A$22</definedName>
    <definedName name="BLPH201" hidden="1">[52]Graph!$A$22</definedName>
    <definedName name="BLPH202" hidden="1">[52]Graph!$A$22</definedName>
    <definedName name="BLPH203" hidden="1">[52]Graph!$A$22</definedName>
    <definedName name="BLPH204" hidden="1">[52]Graph!$A$22</definedName>
    <definedName name="BLPH205" hidden="1">[52]Graph!$A$22</definedName>
    <definedName name="BLPH206" hidden="1">[52]Graph!$A$22</definedName>
    <definedName name="BLPH207" hidden="1">[52]Graph!$A$22</definedName>
    <definedName name="BLPH208" hidden="1">[52]Graph!$A$22</definedName>
    <definedName name="BLPH209" hidden="1">[52]Graph!$A$22</definedName>
    <definedName name="BLPH21" localSheetId="2" hidden="1">#REF!</definedName>
    <definedName name="BLPH21" hidden="1">#REF!</definedName>
    <definedName name="BLPH210" hidden="1">[52]Graph!$A$22</definedName>
    <definedName name="BLPH211" hidden="1">[52]Graph!$A$22</definedName>
    <definedName name="BLPH212" hidden="1">[52]Graph!$A$22</definedName>
    <definedName name="BLPH213" hidden="1">[52]Graph!$A$22</definedName>
    <definedName name="BLPH214" hidden="1">[52]Graph!$A$22</definedName>
    <definedName name="BLPH215" hidden="1">[52]Graph!$A$22</definedName>
    <definedName name="BLPH216" hidden="1">[52]Graph!$A$22</definedName>
    <definedName name="BLPH217" hidden="1">[52]Graph!$A$22</definedName>
    <definedName name="BLPH218" hidden="1">[52]Graph!$A$22</definedName>
    <definedName name="BLPH219" hidden="1">[52]Graph!$A$22</definedName>
    <definedName name="BLPH22" localSheetId="2" hidden="1">#REF!</definedName>
    <definedName name="BLPH22" hidden="1">#REF!</definedName>
    <definedName name="BLPH220" hidden="1">[52]Graph!$A$22</definedName>
    <definedName name="BLPH221" hidden="1">[52]Graph!$A$22</definedName>
    <definedName name="BLPH222" hidden="1">[52]Graph!$A$22</definedName>
    <definedName name="BLPH223" hidden="1">[52]Graph!$A$22</definedName>
    <definedName name="BLPH224" hidden="1">[52]Graph!$A$22</definedName>
    <definedName name="BLPH225" hidden="1">[52]Graph!$A$22</definedName>
    <definedName name="BLPH226" hidden="1">[52]Graph!$A$22</definedName>
    <definedName name="BLPH227" hidden="1">[52]Graph!$A$22</definedName>
    <definedName name="BLPH228" hidden="1">[52]Graph!$A$22</definedName>
    <definedName name="BLPH229" hidden="1">[52]Graph!$A$22</definedName>
    <definedName name="BLPH23" localSheetId="2" hidden="1">#REF!</definedName>
    <definedName name="BLPH23" hidden="1">#REF!</definedName>
    <definedName name="BLPH230" hidden="1">[52]Graph!$A$22</definedName>
    <definedName name="BLPH231" hidden="1">[52]Graph!$A$22</definedName>
    <definedName name="BLPH232" hidden="1">[52]Graph!$A$22</definedName>
    <definedName name="BLPH233" hidden="1">[52]Graph!$A$22</definedName>
    <definedName name="BLPH234" hidden="1">[52]Graph!$A$22</definedName>
    <definedName name="BLPH235" hidden="1">[52]Graph!$A$22</definedName>
    <definedName name="BLPH236" hidden="1">[52]Graph!$A$22</definedName>
    <definedName name="BLPH237" hidden="1">[52]Graph!$A$22</definedName>
    <definedName name="BLPH238" hidden="1">[52]Graph!$A$22</definedName>
    <definedName name="BLPH239" hidden="1">[52]Graph!$A$22</definedName>
    <definedName name="BLPH24" localSheetId="2" hidden="1">#REF!</definedName>
    <definedName name="BLPH24" hidden="1">#REF!</definedName>
    <definedName name="BLPH240" hidden="1">[52]Graph!$A$22</definedName>
    <definedName name="BLPH241" hidden="1">[52]Graph!$A$22</definedName>
    <definedName name="BLPH242" hidden="1">[52]Graph!$A$22</definedName>
    <definedName name="BLPH243" hidden="1">[52]Graph!$A$22</definedName>
    <definedName name="BLPH244" hidden="1">[52]Graph!$A$22</definedName>
    <definedName name="BLPH245" hidden="1">[52]Graph!$A$22</definedName>
    <definedName name="BLPH246" hidden="1">[52]Graph!$A$22</definedName>
    <definedName name="BLPH247" hidden="1">[52]Graph!$A$22</definedName>
    <definedName name="BLPH248" hidden="1">[52]Graph!$A$22</definedName>
    <definedName name="BLPH249" hidden="1">[52]Graph!$A$22</definedName>
    <definedName name="BLPH25" hidden="1">'[55]Average Mkt cap'!#REF!</definedName>
    <definedName name="BLPH250" hidden="1">[52]Graph!$A$22</definedName>
    <definedName name="BLPH251" hidden="1">[52]Graph!$A$22</definedName>
    <definedName name="BLPH252" hidden="1">[52]Graph!$A$22</definedName>
    <definedName name="BLPH253" hidden="1">[52]Graph!$A$22</definedName>
    <definedName name="BLPH254" hidden="1">[52]Graph!$A$22</definedName>
    <definedName name="BLPH255" hidden="1">[52]Graph!$A$22</definedName>
    <definedName name="BLPH256" hidden="1">[52]Graph!$A$22</definedName>
    <definedName name="BLPH257" hidden="1">[52]Graph!$A$22</definedName>
    <definedName name="BLPH258" hidden="1">[52]Graph!$A$22</definedName>
    <definedName name="BLPH259" hidden="1">[52]Graph!$A$22</definedName>
    <definedName name="BLPH26" localSheetId="2" hidden="1">#REF!</definedName>
    <definedName name="BLPH26" hidden="1">#REF!</definedName>
    <definedName name="BLPH260" hidden="1">[52]Graph!$A$22</definedName>
    <definedName name="BLPH261" hidden="1">[52]Graph!$A$22</definedName>
    <definedName name="BLPH262" hidden="1">[52]Graph!$A$22</definedName>
    <definedName name="BLPH263" hidden="1">[52]Graph!$A$22</definedName>
    <definedName name="BLPH264" hidden="1">[52]Graph!$A$22</definedName>
    <definedName name="BLPH265" hidden="1">[52]Graph!$A$22</definedName>
    <definedName name="BLPH266" hidden="1">[52]Graph!$A$22</definedName>
    <definedName name="BLPH267" hidden="1">[52]Graph!$A$22</definedName>
    <definedName name="BLPH268" hidden="1">[52]Graph!$A$22</definedName>
    <definedName name="BLPH269" hidden="1">[52]Graph!$A$22</definedName>
    <definedName name="BLPH27" localSheetId="2" hidden="1">#REF!</definedName>
    <definedName name="BLPH27" hidden="1">#REF!</definedName>
    <definedName name="BLPH270" hidden="1">[52]Graph!$A$22</definedName>
    <definedName name="BLPH271" hidden="1">[52]Graph!$A$22</definedName>
    <definedName name="BLPH272" hidden="1">[52]Graph!$A$22</definedName>
    <definedName name="BLPH273" hidden="1">[52]Graph!$A$22</definedName>
    <definedName name="BLPH274" hidden="1">[52]Graph!$A$22</definedName>
    <definedName name="BLPH275" hidden="1">[52]Graph!$A$22</definedName>
    <definedName name="BLPH276" hidden="1">[52]Graph!$A$22</definedName>
    <definedName name="BLPH277" hidden="1">[52]Graph!$A$22</definedName>
    <definedName name="BLPH278" hidden="1">[52]Graph!$A$22</definedName>
    <definedName name="BLPH279" hidden="1">[52]Graph!$A$22</definedName>
    <definedName name="BLPH28" localSheetId="2" hidden="1">#REF!</definedName>
    <definedName name="BLPH28" hidden="1">#REF!</definedName>
    <definedName name="BLPH280" hidden="1">[52]Graph!$A$22</definedName>
    <definedName name="BLPH281" hidden="1">[52]Graph!$A$22</definedName>
    <definedName name="BLPH282" hidden="1">[52]Graph!$A$22</definedName>
    <definedName name="BLPH283" hidden="1">[52]Graph!$A$22</definedName>
    <definedName name="BLPH284" hidden="1">[52]Graph!$A$22</definedName>
    <definedName name="BLPH285" hidden="1">[52]Graph!$A$22</definedName>
    <definedName name="BLPH286" hidden="1">[52]Graph!$A$22</definedName>
    <definedName name="BLPH287" hidden="1">[52]Graph!$A$22</definedName>
    <definedName name="BLPH288" hidden="1">[52]Graph!$A$22</definedName>
    <definedName name="BLPH289" hidden="1">[52]Graph!$A$22</definedName>
    <definedName name="BLPH29" localSheetId="2" hidden="1">#REF!</definedName>
    <definedName name="BLPH29" hidden="1">#REF!</definedName>
    <definedName name="BLPH290" hidden="1">[52]Graph!$A$22</definedName>
    <definedName name="BLPH291" hidden="1">[52]Graph!$A$22</definedName>
    <definedName name="BLPH292" hidden="1">[52]Graph!$A$22</definedName>
    <definedName name="BLPH293" hidden="1">[52]Graph!$A$22</definedName>
    <definedName name="BLPH294" hidden="1">[52]Graph!$A$22</definedName>
    <definedName name="BLPH295" hidden="1">[52]Graph!$A$22</definedName>
    <definedName name="BLPH296" hidden="1">[52]Graph!$A$22</definedName>
    <definedName name="BLPH297" hidden="1">[52]Graph!$A$22</definedName>
    <definedName name="BLPH298" hidden="1">[52]Graph!$A$22</definedName>
    <definedName name="BLPH299" hidden="1">[52]Graph!$A$22</definedName>
    <definedName name="BLPH3" hidden="1">'[53]Cap Media'!#REF!</definedName>
    <definedName name="BLPH30" localSheetId="2" hidden="1">#REF!</definedName>
    <definedName name="BLPH30" hidden="1">#REF!</definedName>
    <definedName name="BLPH300" hidden="1">[52]Graph!$A$22</definedName>
    <definedName name="BLPH301" hidden="1">[52]Graph!$A$22</definedName>
    <definedName name="BLPH302" hidden="1">[52]Graph!$A$22</definedName>
    <definedName name="BLPH303" hidden="1">[52]Graph!$A$22</definedName>
    <definedName name="BLPH304" hidden="1">[52]Graph!$A$22</definedName>
    <definedName name="BLPH305" hidden="1">[52]Graph!$A$22</definedName>
    <definedName name="BLPH306" hidden="1">[52]Graph!$A$22</definedName>
    <definedName name="BLPH307" hidden="1">[52]Graph!$A$22</definedName>
    <definedName name="BLPH308" hidden="1">[52]Graph!$A$22</definedName>
    <definedName name="BLPH309" hidden="1">[52]Graph!$A$22</definedName>
    <definedName name="BLPH31" localSheetId="2" hidden="1">#REF!</definedName>
    <definedName name="BLPH31" hidden="1">#REF!</definedName>
    <definedName name="BLPH310" hidden="1">[52]Graph!$A$22</definedName>
    <definedName name="BLPH311" hidden="1">[52]Graph!$A$22</definedName>
    <definedName name="BLPH312" hidden="1">[52]Graph!$A$22</definedName>
    <definedName name="BLPH313" hidden="1">[52]Graph!$A$22</definedName>
    <definedName name="BLPH314" hidden="1">[52]Graph!$A$22</definedName>
    <definedName name="BLPH315" hidden="1">[52]Graph!$A$22</definedName>
    <definedName name="BLPH316" hidden="1">[52]Graph!$A$22</definedName>
    <definedName name="BLPH317" hidden="1">[52]Graph!$A$22</definedName>
    <definedName name="BLPH318" hidden="1">[52]Graph!$A$22</definedName>
    <definedName name="BLPH319" hidden="1">[52]Graph!$A$22</definedName>
    <definedName name="BLPH32" localSheetId="2" hidden="1">#REF!</definedName>
    <definedName name="BLPH32" hidden="1">#REF!</definedName>
    <definedName name="BLPH320" hidden="1">[52]Graph!$A$22</definedName>
    <definedName name="BLPH321" hidden="1">[52]Graph!$A$22</definedName>
    <definedName name="BLPH322" hidden="1">[52]Graph!$A$22</definedName>
    <definedName name="BLPH323" hidden="1">[52]Graph!$A$22</definedName>
    <definedName name="BLPH324" hidden="1">[52]Graph!$A$22</definedName>
    <definedName name="BLPH325" hidden="1">[52]Graph!$A$22</definedName>
    <definedName name="BLPH326" hidden="1">[52]Graph!$A$22</definedName>
    <definedName name="BLPH327" hidden="1">[52]Graph!$A$22</definedName>
    <definedName name="BLPH328" hidden="1">[52]Graph!$A$22</definedName>
    <definedName name="BLPH329" hidden="1">[52]Graph!$A$22</definedName>
    <definedName name="BLPH33" localSheetId="2" hidden="1">#REF!</definedName>
    <definedName name="BLPH33" hidden="1">#REF!</definedName>
    <definedName name="BLPH330" hidden="1">[52]Graph!$A$22</definedName>
    <definedName name="BLPH331" hidden="1">[52]Graph!$A$22</definedName>
    <definedName name="BLPH332" hidden="1">[52]Graph!$A$22</definedName>
    <definedName name="BLPH333" hidden="1">[52]Graph!$A$22</definedName>
    <definedName name="BLPH334" hidden="1">[52]Graph!$A$22</definedName>
    <definedName name="BLPH335" hidden="1">[52]Graph!$A$22</definedName>
    <definedName name="BLPH336" hidden="1">[52]Graph!$A$22</definedName>
    <definedName name="BLPH337" hidden="1">[52]Graph!$A$22</definedName>
    <definedName name="BLPH338" hidden="1">[52]Graph!$A$22</definedName>
    <definedName name="BLPH339" hidden="1">[52]Graph!$A$22</definedName>
    <definedName name="BLPH34" localSheetId="2" hidden="1">#REF!</definedName>
    <definedName name="BLPH34" hidden="1">#REF!</definedName>
    <definedName name="BLPH340" hidden="1">[52]Graph!$A$22</definedName>
    <definedName name="BLPH341" hidden="1">[52]Graph!$A$22</definedName>
    <definedName name="BLPH342" hidden="1">[52]Graph!$A$22</definedName>
    <definedName name="BLPH343" hidden="1">[52]Graph!$A$22</definedName>
    <definedName name="BLPH344" hidden="1">[52]Graph!$A$22</definedName>
    <definedName name="BLPH345" hidden="1">[52]Graph!$A$22</definedName>
    <definedName name="BLPH346" hidden="1">[52]Graph!$A$22</definedName>
    <definedName name="BLPH347" hidden="1">[52]Graph!$A$22</definedName>
    <definedName name="BLPH348" hidden="1">[52]Graph!$A$22</definedName>
    <definedName name="BLPH349" hidden="1">[52]Graph!$A$22</definedName>
    <definedName name="BLPH35" localSheetId="2" hidden="1">#REF!</definedName>
    <definedName name="BLPH35" hidden="1">#REF!</definedName>
    <definedName name="BLPH350" hidden="1">[52]Graph!$A$22</definedName>
    <definedName name="BLPH351" hidden="1">[52]Graph!$A$22</definedName>
    <definedName name="BLPH352" hidden="1">[52]Graph!$A$22</definedName>
    <definedName name="BLPH353" hidden="1">[52]Graph!$A$22</definedName>
    <definedName name="BLPH354" hidden="1">[52]Graph!$A$22</definedName>
    <definedName name="BLPH355" hidden="1">[52]Graph!$A$22</definedName>
    <definedName name="BLPH356" hidden="1">[52]Graph!$A$22</definedName>
    <definedName name="BLPH357" hidden="1">[52]Graph!$A$22</definedName>
    <definedName name="BLPH358" hidden="1">[52]Graph!$A$22</definedName>
    <definedName name="BLPH359" hidden="1">[52]Graph!$A$22</definedName>
    <definedName name="BLPH36" localSheetId="2" hidden="1">#REF!</definedName>
    <definedName name="BLPH36" hidden="1">#REF!</definedName>
    <definedName name="BLPH360" hidden="1">[52]Graph!$A$22</definedName>
    <definedName name="BLPH361" hidden="1">[52]Graph!$A$22</definedName>
    <definedName name="BLPH362" hidden="1">[52]Graph!$A$22</definedName>
    <definedName name="BLPH363" hidden="1">[52]Graph!$A$22</definedName>
    <definedName name="BLPH364" hidden="1">[52]Graph!$A$22</definedName>
    <definedName name="BLPH365" hidden="1">[52]Graph!$A$22</definedName>
    <definedName name="BLPH366" hidden="1">[52]Graph!$A$22</definedName>
    <definedName name="BLPH367" hidden="1">[52]Graph!$A$22</definedName>
    <definedName name="BLPH368" hidden="1">[52]Graph!$A$22</definedName>
    <definedName name="BLPH369" hidden="1">[52]Graph!$A$22</definedName>
    <definedName name="BLPH37" localSheetId="2" hidden="1">#REF!</definedName>
    <definedName name="BLPH37" hidden="1">#REF!</definedName>
    <definedName name="BLPH370" hidden="1">[52]Graph!$A$22</definedName>
    <definedName name="BLPH371" hidden="1">[52]Graph!$A$22</definedName>
    <definedName name="BLPH372" hidden="1">[52]Graph!$A$22</definedName>
    <definedName name="BLPH373" hidden="1">[52]Graph!$A$22</definedName>
    <definedName name="BLPH374" hidden="1">[52]Graph!$A$22</definedName>
    <definedName name="BLPH375" hidden="1">[52]Graph!$A$22</definedName>
    <definedName name="BLPH376" hidden="1">[52]Graph!$A$22</definedName>
    <definedName name="BLPH377" hidden="1">[52]Graph!$A$22</definedName>
    <definedName name="BLPH378" hidden="1">[52]Graph!$A$22</definedName>
    <definedName name="BLPH379" hidden="1">[52]Graph!$A$22</definedName>
    <definedName name="BLPH38" localSheetId="2" hidden="1">#REF!</definedName>
    <definedName name="BLPH38" hidden="1">#REF!</definedName>
    <definedName name="BLPH380" hidden="1">[52]Graph!$A$22</definedName>
    <definedName name="BLPH381" hidden="1">[52]Graph!$A$22</definedName>
    <definedName name="BLPH382" hidden="1">[52]Graph!$A$22</definedName>
    <definedName name="BLPH383" hidden="1">[52]Graph!$A$22</definedName>
    <definedName name="BLPH384" hidden="1">[52]Graph!$A$22</definedName>
    <definedName name="BLPH385" hidden="1">[52]Graph!$A$22</definedName>
    <definedName name="BLPH386" hidden="1">[52]Graph!$A$22</definedName>
    <definedName name="BLPH387" hidden="1">[52]Graph!$A$22</definedName>
    <definedName name="BLPH388" hidden="1">[52]Graph!$A$22</definedName>
    <definedName name="BLPH389" hidden="1">[52]Graph!$A$22</definedName>
    <definedName name="BLPH39" localSheetId="2" hidden="1">#REF!</definedName>
    <definedName name="BLPH39" hidden="1">#REF!</definedName>
    <definedName name="BLPH390" hidden="1">[52]Graph!$A$22</definedName>
    <definedName name="BLPH391" hidden="1">[52]Graph!$A$22</definedName>
    <definedName name="BLPH392" hidden="1">[52]Graph!$A$22</definedName>
    <definedName name="BLPH393" hidden="1">[52]Graph!$A$22</definedName>
    <definedName name="BLPH394" hidden="1">[52]Graph!$A$22</definedName>
    <definedName name="BLPH395" hidden="1">[52]Graph!$A$22</definedName>
    <definedName name="BLPH396" hidden="1">[52]Graph!$A$22</definedName>
    <definedName name="BLPH397" hidden="1">[52]Graph!$A$22</definedName>
    <definedName name="BLPH398" hidden="1">[52]Graph!$A$22</definedName>
    <definedName name="BLPH399" hidden="1">[52]Graph!$A$22</definedName>
    <definedName name="BLPH4" hidden="1">'[53]Cap Media'!#REF!</definedName>
    <definedName name="BLPH40" localSheetId="2" hidden="1">#REF!</definedName>
    <definedName name="BLPH40" hidden="1">#REF!</definedName>
    <definedName name="BLPH400" hidden="1">[52]Graph!$A$22</definedName>
    <definedName name="BLPH401" hidden="1">[52]Graph!$A$22</definedName>
    <definedName name="BLPH402" hidden="1">[52]Graph!$A$22</definedName>
    <definedName name="BLPH403" hidden="1">[52]Graph!$A$22</definedName>
    <definedName name="BLPH404" hidden="1">[52]Graph!$A$22</definedName>
    <definedName name="BLPH405" hidden="1">[52]Graph!$A$22</definedName>
    <definedName name="BLPH406" hidden="1">[52]Graph!$A$22</definedName>
    <definedName name="BLPH407" hidden="1">[52]Graph!$A$22</definedName>
    <definedName name="BLPH408" hidden="1">[52]Graph!$A$22</definedName>
    <definedName name="BLPH409" hidden="1">[52]Graph!$A$22</definedName>
    <definedName name="BLPH41" localSheetId="2" hidden="1">#REF!</definedName>
    <definedName name="BLPH41" hidden="1">#REF!</definedName>
    <definedName name="BLPH410" hidden="1">[52]Graph!$A$22</definedName>
    <definedName name="BLPH411" hidden="1">[52]Graph!$A$22</definedName>
    <definedName name="BLPH412" hidden="1">[52]Graph!$A$22</definedName>
    <definedName name="BLPH413" hidden="1">[52]Graph!$A$22</definedName>
    <definedName name="BLPH414" hidden="1">[52]Graph!$A$22</definedName>
    <definedName name="BLPH415" hidden="1">[52]Graph!$A$22</definedName>
    <definedName name="BLPH416" hidden="1">[52]Graph!$A$22</definedName>
    <definedName name="BLPH417" hidden="1">[52]Graph!$A$22</definedName>
    <definedName name="BLPH418" hidden="1">[52]Graph!$A$22</definedName>
    <definedName name="BLPH419" hidden="1">[52]Graph!$A$22</definedName>
    <definedName name="BLPH42" localSheetId="2" hidden="1">#REF!</definedName>
    <definedName name="BLPH42" hidden="1">#REF!</definedName>
    <definedName name="BLPH420" hidden="1">[52]Graph!$A$22</definedName>
    <definedName name="BLPH421" hidden="1">[52]Graph!$A$22</definedName>
    <definedName name="BLPH422" hidden="1">[52]Graph!$A$22</definedName>
    <definedName name="BLPH423" hidden="1">[52]Graph!$A$22</definedName>
    <definedName name="BLPH424" hidden="1">[52]Graph!$A$22</definedName>
    <definedName name="BLPH425" hidden="1">[52]Graph!$A$22</definedName>
    <definedName name="BLPH426" hidden="1">[52]Graph!$A$22</definedName>
    <definedName name="BLPH427" hidden="1">[52]Graph!$A$22</definedName>
    <definedName name="BLPH428" hidden="1">[52]Graph!$A$22</definedName>
    <definedName name="BLPH429" hidden="1">[52]Graph!$A$22</definedName>
    <definedName name="BLPH43" localSheetId="2" hidden="1">#REF!</definedName>
    <definedName name="BLPH43" hidden="1">#REF!</definedName>
    <definedName name="BLPH430" hidden="1">[52]Graph!$A$22</definedName>
    <definedName name="BLPH431" hidden="1">[52]Graph!$A$22</definedName>
    <definedName name="BLPH432" hidden="1">[52]Graph!$A$22</definedName>
    <definedName name="BLPH433" hidden="1">[52]Graph!$A$22</definedName>
    <definedName name="BLPH434" hidden="1">[52]Graph!$A$22</definedName>
    <definedName name="BLPH435" hidden="1">[52]Graph!$A$22</definedName>
    <definedName name="BLPH436" hidden="1">[52]Graph!$A$22</definedName>
    <definedName name="BLPH437" hidden="1">[52]Graph!$A$22</definedName>
    <definedName name="BLPH438" hidden="1">[52]Graph!$A$22</definedName>
    <definedName name="BLPH439" hidden="1">[52]Graph!$A$22</definedName>
    <definedName name="BLPH44" localSheetId="2" hidden="1">#REF!</definedName>
    <definedName name="BLPH44" hidden="1">#REF!</definedName>
    <definedName name="BLPH440" hidden="1">[52]Graph!$A$22</definedName>
    <definedName name="BLPH441" hidden="1">[52]Graph!$A$22</definedName>
    <definedName name="BLPH442" hidden="1">[52]Graph!$A$22</definedName>
    <definedName name="BLPH443" hidden="1">[52]Graph!$A$22</definedName>
    <definedName name="BLPH444" hidden="1">[52]Graph!$A$22</definedName>
    <definedName name="BLPH445" hidden="1">[52]Graph!$A$22</definedName>
    <definedName name="BLPH446" hidden="1">[52]Graph!$A$22</definedName>
    <definedName name="BLPH447" hidden="1">[52]Graph!$A$22</definedName>
    <definedName name="BLPH448" hidden="1">[52]Graph!$A$22</definedName>
    <definedName name="BLPH449" hidden="1">[52]Graph!$A$22</definedName>
    <definedName name="BLPH45" localSheetId="2" hidden="1">#REF!</definedName>
    <definedName name="BLPH45" hidden="1">#REF!</definedName>
    <definedName name="BLPH450" hidden="1">[52]Graph!$A$22</definedName>
    <definedName name="BLPH451" hidden="1">[52]Graph!$A$22</definedName>
    <definedName name="BLPH452" hidden="1">[52]Graph!$A$22</definedName>
    <definedName name="BLPH453" hidden="1">[52]Graph!$A$22</definedName>
    <definedName name="BLPH455" hidden="1">[52]Graph!$A$22</definedName>
    <definedName name="BLPH456" hidden="1">[52]Graph!$A$22</definedName>
    <definedName name="BLPH457" hidden="1">[52]Graph!$A$22</definedName>
    <definedName name="BLPH458" hidden="1">[52]Graph!$A$22</definedName>
    <definedName name="BLPH459" hidden="1">[52]Graph!$A$22</definedName>
    <definedName name="BLPH46" localSheetId="2" hidden="1">#REF!</definedName>
    <definedName name="BLPH46" hidden="1">#REF!</definedName>
    <definedName name="BLPH460" hidden="1">[52]Graph!$A$22</definedName>
    <definedName name="BLPH461" hidden="1">[52]Graph!$A$22</definedName>
    <definedName name="BLPH462" hidden="1">[52]Graph!$A$22</definedName>
    <definedName name="BLPH463" hidden="1">[52]Graph!$A$22</definedName>
    <definedName name="BLPH464" hidden="1">[52]Graph!$A$22</definedName>
    <definedName name="BLPH465" hidden="1">[52]Graph!$A$22</definedName>
    <definedName name="BLPH466" hidden="1">[52]Graph!$A$22</definedName>
    <definedName name="BLPH467" hidden="1">[52]Graph!$A$22</definedName>
    <definedName name="BLPH468" hidden="1">[52]Graph!$A$22</definedName>
    <definedName name="BLPH469" hidden="1">[52]Graph!$A$22</definedName>
    <definedName name="BLPH47" localSheetId="2" hidden="1">#REF!</definedName>
    <definedName name="BLPH47" hidden="1">#REF!</definedName>
    <definedName name="BLPH470" hidden="1">[52]Graph!$A$22</definedName>
    <definedName name="BLPH471" hidden="1">[52]Graph!$A$22</definedName>
    <definedName name="BLPH472" hidden="1">[52]Graph!$A$22</definedName>
    <definedName name="BLPH473" hidden="1">[52]Graph!$A$22</definedName>
    <definedName name="BLPH474" hidden="1">[52]Graph!$A$22</definedName>
    <definedName name="BLPH475" hidden="1">[52]Graph!$A$22</definedName>
    <definedName name="BLPH476" hidden="1">[52]Graph!$A$22</definedName>
    <definedName name="BLPH477" hidden="1">[52]Graph!$A$22</definedName>
    <definedName name="BLPH478" hidden="1">[52]Graph!$A$22</definedName>
    <definedName name="BLPH479" hidden="1">[52]Graph!$A$22</definedName>
    <definedName name="BLPH48" localSheetId="2" hidden="1">#REF!</definedName>
    <definedName name="BLPH48" hidden="1">#REF!</definedName>
    <definedName name="BLPH480" hidden="1">[52]Graph!$A$22</definedName>
    <definedName name="BLPH481" hidden="1">[52]Graph!$A$22</definedName>
    <definedName name="BLPH482" hidden="1">[52]Graph!$A$22</definedName>
    <definedName name="BLPH483" hidden="1">[52]Graph!$A$22</definedName>
    <definedName name="BLPH484" hidden="1">[52]Graph!$A$22</definedName>
    <definedName name="BLPH485" hidden="1">[52]Graph!$A$22</definedName>
    <definedName name="BLPH486" hidden="1">[52]Graph!$A$22</definedName>
    <definedName name="BLPH487" hidden="1">[52]Graph!$A$22</definedName>
    <definedName name="BLPH488" hidden="1">[52]Graph!$A$22</definedName>
    <definedName name="BLPH489" hidden="1">[52]Graph!$A$22</definedName>
    <definedName name="BLPH49" localSheetId="2" hidden="1">#REF!</definedName>
    <definedName name="BLPH49" hidden="1">#REF!</definedName>
    <definedName name="BLPH490" hidden="1">[52]Graph!$A$22</definedName>
    <definedName name="BLPH491" hidden="1">[52]Graph!$A$22</definedName>
    <definedName name="BLPH492" hidden="1">[52]Graph!$A$22</definedName>
    <definedName name="BLPH493" hidden="1">[52]Graph!$A$22</definedName>
    <definedName name="BLPH494" hidden="1">[52]Graph!$A$22</definedName>
    <definedName name="BLPH495" hidden="1">[52]Graph!$A$22</definedName>
    <definedName name="BLPH496" hidden="1">[52]Graph!$A$22</definedName>
    <definedName name="BLPH497" hidden="1">[52]Graph!$A$22</definedName>
    <definedName name="BLPH498" hidden="1">[52]Graph!$A$22</definedName>
    <definedName name="BLPH499" hidden="1">[52]Graph!$A$22</definedName>
    <definedName name="BLPH5" hidden="1">'[53]Cap Media'!#REF!</definedName>
    <definedName name="BLPH50" localSheetId="2" hidden="1">#REF!</definedName>
    <definedName name="BLPH50" hidden="1">#REF!</definedName>
    <definedName name="BLPH500" hidden="1">[52]Graph!$A$22</definedName>
    <definedName name="BLPH501" hidden="1">[52]Graph!$A$22</definedName>
    <definedName name="BLPH502" hidden="1">[52]Graph!$A$22</definedName>
    <definedName name="BLPH503" hidden="1">[52]Graph!$A$22</definedName>
    <definedName name="BLPH504" hidden="1">[52]Graph!$A$22</definedName>
    <definedName name="BLPH505" hidden="1">[52]Graph!$A$22</definedName>
    <definedName name="BLPH506" hidden="1">[52]Graph!$A$22</definedName>
    <definedName name="BLPH507" hidden="1">[52]Graph!$A$22</definedName>
    <definedName name="BLPH508" hidden="1">[52]Graph!$A$22</definedName>
    <definedName name="BLPH509" hidden="1">[52]Graph!$A$22</definedName>
    <definedName name="BLPH51" localSheetId="2" hidden="1">#REF!</definedName>
    <definedName name="BLPH51" hidden="1">#REF!</definedName>
    <definedName name="BLPH510" hidden="1">[52]Graph!$A$22</definedName>
    <definedName name="BLPH511" hidden="1">[52]Graph!$A$22</definedName>
    <definedName name="BLPH512" hidden="1">[52]Graph!$A$22</definedName>
    <definedName name="BLPH513" hidden="1">[52]Graph!$A$22</definedName>
    <definedName name="BLPH514" hidden="1">[52]Graph!$A$22</definedName>
    <definedName name="BLPH515" hidden="1">[52]Graph!$A$22</definedName>
    <definedName name="BLPH516" hidden="1">[52]Graph!$A$22</definedName>
    <definedName name="BLPH517" hidden="1">[52]Graph!$A$22</definedName>
    <definedName name="BLPH518" hidden="1">[52]Graph!$A$22</definedName>
    <definedName name="BLPH519" hidden="1">[52]Graph!$A$22</definedName>
    <definedName name="BLPH52" localSheetId="2" hidden="1">#REF!</definedName>
    <definedName name="BLPH52" hidden="1">#REF!</definedName>
    <definedName name="BLPH520" hidden="1">[52]Graph!$A$22</definedName>
    <definedName name="BLPH521" hidden="1">[52]Graph!$A$22</definedName>
    <definedName name="BLPH522" hidden="1">[52]Graph!$A$22</definedName>
    <definedName name="BLPH523" hidden="1">[52]Graph!$A$22</definedName>
    <definedName name="BLPH524" hidden="1">[52]Graph!$A$22</definedName>
    <definedName name="BLPH525" hidden="1">[52]Graph!$A$22</definedName>
    <definedName name="BLPH526" hidden="1">[52]Graph!$A$22</definedName>
    <definedName name="BLPH527" hidden="1">[52]Graph!$A$22</definedName>
    <definedName name="BLPH528" hidden="1">[52]Graph!$A$22</definedName>
    <definedName name="BLPH529" hidden="1">[52]Graph!$A$22</definedName>
    <definedName name="BLPH53" localSheetId="2" hidden="1">#REF!</definedName>
    <definedName name="BLPH53" hidden="1">#REF!</definedName>
    <definedName name="BLPH530" hidden="1">[52]Graph!$A$22</definedName>
    <definedName name="BLPH531" hidden="1">[52]Graph!$A$22</definedName>
    <definedName name="BLPH532" hidden="1">[52]Graph!$A$22</definedName>
    <definedName name="BLPH533" hidden="1">[52]Graph!$A$22</definedName>
    <definedName name="BLPH534" hidden="1">[52]Graph!$A$22</definedName>
    <definedName name="BLPH535" hidden="1">[52]Graph!$A$22</definedName>
    <definedName name="BLPH536" hidden="1">[52]Graph!$A$22</definedName>
    <definedName name="BLPH537" hidden="1">[52]Graph!$A$22</definedName>
    <definedName name="BLPH538" hidden="1">[52]Graph!$A$22</definedName>
    <definedName name="BLPH539" hidden="1">[52]Graph!$A$22</definedName>
    <definedName name="BLPH54" localSheetId="2" hidden="1">#REF!</definedName>
    <definedName name="BLPH54" hidden="1">#REF!</definedName>
    <definedName name="BLPH540" hidden="1">[52]Graph!$A$22</definedName>
    <definedName name="BLPH541" hidden="1">[52]Graph!$A$22</definedName>
    <definedName name="BLPH542" hidden="1">[52]Graph!$A$22</definedName>
    <definedName name="BLPH543" hidden="1">[52]Graph!$A$22</definedName>
    <definedName name="BLPH544" hidden="1">[52]Graph!$A$22</definedName>
    <definedName name="BLPH545" hidden="1">[52]Graph!$A$22</definedName>
    <definedName name="BLPH546" hidden="1">[52]Graph!$A$22</definedName>
    <definedName name="BLPH547" hidden="1">[52]Graph!$A$22</definedName>
    <definedName name="BLPH548" hidden="1">[52]Graph!$A$22</definedName>
    <definedName name="BLPH549" hidden="1">[52]Graph!$A$22</definedName>
    <definedName name="BLPH55" localSheetId="2" hidden="1">#REF!</definedName>
    <definedName name="BLPH55" hidden="1">#REF!</definedName>
    <definedName name="BLPH550" hidden="1">[52]Graph!$A$22</definedName>
    <definedName name="BLPH551" hidden="1">[52]Graph!$A$22</definedName>
    <definedName name="BLPH552" hidden="1">[52]Graph!$A$22</definedName>
    <definedName name="BLPH553" hidden="1">[52]Graph!$A$22</definedName>
    <definedName name="BLPH554" hidden="1">[52]Graph!$A$22</definedName>
    <definedName name="BLPH555" hidden="1">[52]Graph!$A$22</definedName>
    <definedName name="BLPH556" hidden="1">[52]Graph!$A$22</definedName>
    <definedName name="BLPH557" hidden="1">[52]Graph!$A$22</definedName>
    <definedName name="BLPH558" hidden="1">[52]Graph!$A$22</definedName>
    <definedName name="BLPH559" hidden="1">[52]Graph!$A$22</definedName>
    <definedName name="BLPH56" localSheetId="2" hidden="1">#REF!</definedName>
    <definedName name="BLPH56" hidden="1">#REF!</definedName>
    <definedName name="BLPH560" hidden="1">[52]Graph!$A$22</definedName>
    <definedName name="BLPH561" hidden="1">[52]Graph!$A$22</definedName>
    <definedName name="BLPH562" hidden="1">[52]Graph!$A$22</definedName>
    <definedName name="BLPH563" hidden="1">[52]Graph!$A$22</definedName>
    <definedName name="BLPH564" hidden="1">[52]Graph!$A$22</definedName>
    <definedName name="BLPH565" hidden="1">[52]Graph!$A$22</definedName>
    <definedName name="BLPH566" hidden="1">[52]Graph!$A$22</definedName>
    <definedName name="BLPH567" hidden="1">[52]Graph!$A$22</definedName>
    <definedName name="BLPH568" hidden="1">[52]Graph!$A$22</definedName>
    <definedName name="BLPH569" hidden="1">[52]Graph!$A$22</definedName>
    <definedName name="BLPH57" localSheetId="2" hidden="1">#REF!</definedName>
    <definedName name="BLPH57" hidden="1">#REF!</definedName>
    <definedName name="BLPH570" hidden="1">[52]Graph!$A$22</definedName>
    <definedName name="BLPH571" hidden="1">[52]Graph!$A$22</definedName>
    <definedName name="BLPH572" hidden="1">[52]Graph!$A$22</definedName>
    <definedName name="BLPH573" hidden="1">[52]Graph!$A$22</definedName>
    <definedName name="BLPH574" hidden="1">[52]Graph!$A$22</definedName>
    <definedName name="BLPH575" hidden="1">[52]Graph!$A$22</definedName>
    <definedName name="BLPH576" hidden="1">[52]Graph!$A$22</definedName>
    <definedName name="BLPH577" hidden="1">[52]Graph!$A$22</definedName>
    <definedName name="BLPH579" hidden="1">[52]Graph!$A$22</definedName>
    <definedName name="BLPH58" localSheetId="2" hidden="1">#REF!</definedName>
    <definedName name="BLPH58" hidden="1">#REF!</definedName>
    <definedName name="BLPH580" hidden="1">[52]Graph!$A$22</definedName>
    <definedName name="BLPH581" hidden="1">[52]Graph!$A$22</definedName>
    <definedName name="BLPH583" hidden="1">[52]Graph!$A$22</definedName>
    <definedName name="BLPH584" hidden="1">[52]Graph!$A$22</definedName>
    <definedName name="BLPH585" hidden="1">[52]Graph!$A$22</definedName>
    <definedName name="BLPH586" hidden="1">[52]Graph!$A$22</definedName>
    <definedName name="BLPH587" hidden="1">[52]Graph!$A$22</definedName>
    <definedName name="BLPH588" hidden="1">[52]Graph!$A$22</definedName>
    <definedName name="BLPH589" hidden="1">[52]Graph!$A$22</definedName>
    <definedName name="BLPH59" localSheetId="2" hidden="1">#REF!</definedName>
    <definedName name="BLPH59" hidden="1">#REF!</definedName>
    <definedName name="BLPH590" hidden="1">[52]Graph!$A$22</definedName>
    <definedName name="BLPH591" hidden="1">[52]Graph!$A$22</definedName>
    <definedName name="BLPH592" hidden="1">[52]Graph!$A$22</definedName>
    <definedName name="BLPH593" hidden="1">[52]Graph!$A$22</definedName>
    <definedName name="BLPH594" hidden="1">[52]Graph!$A$22</definedName>
    <definedName name="BLPH595" hidden="1">[52]Graph!$A$22</definedName>
    <definedName name="BLPH596" hidden="1">[52]Graph!$A$22</definedName>
    <definedName name="BLPH597" hidden="1">[52]Graph!$A$22</definedName>
    <definedName name="BLPH598" hidden="1">[52]Graph!$A$22</definedName>
    <definedName name="BLPH599" hidden="1">[52]Graph!$A$22</definedName>
    <definedName name="BLPH6" hidden="1">'[53]Cap Media'!#REF!</definedName>
    <definedName name="BLPH60" localSheetId="2" hidden="1">#REF!</definedName>
    <definedName name="BLPH60" hidden="1">#REF!</definedName>
    <definedName name="BLPH600" hidden="1">[52]Graph!$A$22</definedName>
    <definedName name="BLPH601" hidden="1">[52]Graph!$A$22</definedName>
    <definedName name="BLPH602" hidden="1">[52]Graph!$A$22</definedName>
    <definedName name="BLPH603" hidden="1">[52]Graph!$A$22</definedName>
    <definedName name="BLPH604" hidden="1">[52]Graph!$A$22</definedName>
    <definedName name="BLPH605" hidden="1">[52]Graph!$A$22</definedName>
    <definedName name="BLPH606" hidden="1">[52]Graph!$A$22</definedName>
    <definedName name="BLPH607" hidden="1">[52]Graph!$A$22</definedName>
    <definedName name="BLPH608" hidden="1">[52]Graph!$A$22</definedName>
    <definedName name="BLPH609" hidden="1">[52]Graph!$A$22</definedName>
    <definedName name="BLPH61" localSheetId="2" hidden="1">#REF!</definedName>
    <definedName name="BLPH61" hidden="1">#REF!</definedName>
    <definedName name="BLPH610" hidden="1">[52]Graph!$A$22</definedName>
    <definedName name="BLPH611" hidden="1">[52]Graph!$A$22</definedName>
    <definedName name="BLPH612" hidden="1">[52]Graph!$A$22</definedName>
    <definedName name="BLPH613" hidden="1">[52]Graph!$A$22</definedName>
    <definedName name="BLPH614" hidden="1">[52]Graph!$A$22</definedName>
    <definedName name="BLPH615" hidden="1">[52]Graph!$A$22</definedName>
    <definedName name="BLPH616" hidden="1">[52]Graph!$A$22</definedName>
    <definedName name="BLPH617" hidden="1">[52]Graph!$A$22</definedName>
    <definedName name="BLPH618" hidden="1">[52]Graph!$A$22</definedName>
    <definedName name="BLPH619" hidden="1">[52]Graph!$A$22</definedName>
    <definedName name="BLPH62" localSheetId="2" hidden="1">#REF!</definedName>
    <definedName name="BLPH62" hidden="1">#REF!</definedName>
    <definedName name="BLPH620" hidden="1">[52]Graph!$A$22</definedName>
    <definedName name="BLPH621" hidden="1">[52]Graph!$A$22</definedName>
    <definedName name="BLPH622" hidden="1">[52]Graph!$A$22</definedName>
    <definedName name="BLPH623" hidden="1">[52]Graph!$A$22</definedName>
    <definedName name="BLPH624" hidden="1">[52]Graph!$A$22</definedName>
    <definedName name="BLPH625" hidden="1">[52]Graph!$A$22</definedName>
    <definedName name="BLPH626" hidden="1">[52]Graph!$A$22</definedName>
    <definedName name="BLPH627" hidden="1">[52]Graph!$A$22</definedName>
    <definedName name="BLPH628" hidden="1">[52]Graph!$A$22</definedName>
    <definedName name="BLPH629" hidden="1">[52]Graph!$A$22</definedName>
    <definedName name="BLPH63" localSheetId="2" hidden="1">#REF!</definedName>
    <definedName name="BLPH63" hidden="1">#REF!</definedName>
    <definedName name="BLPH630" hidden="1">[52]Graph!$A$22</definedName>
    <definedName name="BLPH631" hidden="1">[52]Graph!$A$22</definedName>
    <definedName name="BLPH632" hidden="1">[52]Graph!$A$22</definedName>
    <definedName name="BLPH633" hidden="1">[52]Graph!$A$22</definedName>
    <definedName name="BLPH634" hidden="1">[52]Graph!$A$22</definedName>
    <definedName name="BLPH635" hidden="1">[52]Graph!$A$22</definedName>
    <definedName name="BLPH636" hidden="1">[52]Graph!$A$22</definedName>
    <definedName name="BLPH637" hidden="1">[52]Graph!$A$22</definedName>
    <definedName name="BLPH638" hidden="1">[52]Graph!$A$22</definedName>
    <definedName name="BLPH639" hidden="1">[52]Graph!$A$22</definedName>
    <definedName name="BLPH64" localSheetId="2" hidden="1">#REF!</definedName>
    <definedName name="BLPH64" hidden="1">#REF!</definedName>
    <definedName name="BLPH640" hidden="1">[52]Graph!$A$22</definedName>
    <definedName name="BLPH641" hidden="1">[52]Graph!$A$22</definedName>
    <definedName name="BLPH642" hidden="1">[52]Graph!$A$22</definedName>
    <definedName name="BLPH643" hidden="1">[52]Graph!$A$22</definedName>
    <definedName name="BLPH644" hidden="1">[52]Graph!$A$22</definedName>
    <definedName name="BLPH645" hidden="1">[52]Graph!$A$22</definedName>
    <definedName name="BLPH646" hidden="1">[52]Graph!$A$22</definedName>
    <definedName name="BLPH647" hidden="1">[52]Graph!$A$22</definedName>
    <definedName name="BLPH648" hidden="1">[52]Graph!$A$22</definedName>
    <definedName name="BLPH649" hidden="1">[52]Graph!$A$22</definedName>
    <definedName name="BLPH65" localSheetId="2" hidden="1">#REF!</definedName>
    <definedName name="BLPH65" hidden="1">#REF!</definedName>
    <definedName name="BLPH650" hidden="1">[52]Graph!$A$22</definedName>
    <definedName name="BLPH651" hidden="1">[52]Graph!$A$22</definedName>
    <definedName name="BLPH652" hidden="1">[52]Graph!$A$22</definedName>
    <definedName name="BLPH653" hidden="1">[52]Graph!$A$22</definedName>
    <definedName name="BLPH654" hidden="1">[52]Graph!$A$22</definedName>
    <definedName name="BLPH655" hidden="1">[52]Graph!$A$22</definedName>
    <definedName name="BLPH656" hidden="1">[52]Graph!$A$22</definedName>
    <definedName name="BLPH657" hidden="1">[52]Graph!$A$22</definedName>
    <definedName name="BLPH658" hidden="1">[52]Graph!$A$22</definedName>
    <definedName name="BLPH659" hidden="1">[52]Graph!$A$22</definedName>
    <definedName name="BLPH66" localSheetId="2" hidden="1">#REF!</definedName>
    <definedName name="BLPH66" hidden="1">#REF!</definedName>
    <definedName name="BLPH660" hidden="1">[52]Graph!$A$22</definedName>
    <definedName name="BLPH661" hidden="1">[52]Graph!$A$22</definedName>
    <definedName name="BLPH662" hidden="1">[52]Graph!$A$22</definedName>
    <definedName name="BLPH663" hidden="1">[52]Graph!$A$22</definedName>
    <definedName name="BLPH664" hidden="1">[52]Graph!$A$22</definedName>
    <definedName name="BLPH665" hidden="1">[52]Graph!$A$22</definedName>
    <definedName name="BLPH666" hidden="1">[52]Graph!$A$22</definedName>
    <definedName name="BLPH668" hidden="1">[52]Graph!$A$22</definedName>
    <definedName name="BLPH669" hidden="1">[52]Graph!$A$22</definedName>
    <definedName name="BLPH67" localSheetId="2" hidden="1">#REF!</definedName>
    <definedName name="BLPH67" hidden="1">#REF!</definedName>
    <definedName name="BLPH670" hidden="1">[52]Graph!$A$22</definedName>
    <definedName name="BLPH671" hidden="1">[52]Graph!$A$22</definedName>
    <definedName name="BLPH672" hidden="1">[52]Graph!$A$22</definedName>
    <definedName name="BLPH673" hidden="1">[52]Graph!$A$22</definedName>
    <definedName name="BLPH674" hidden="1">[52]Graph!$A$22</definedName>
    <definedName name="BLPH675" hidden="1">[52]Graph!$A$22</definedName>
    <definedName name="BLPH676" hidden="1">[52]Graph!$A$22</definedName>
    <definedName name="BLPH677" hidden="1">[52]Graph!$A$22</definedName>
    <definedName name="BLPH678" hidden="1">[52]Graph!$A$22</definedName>
    <definedName name="BLPH679" hidden="1">[52]Graph!$A$22</definedName>
    <definedName name="BLPH68" localSheetId="2" hidden="1">#REF!</definedName>
    <definedName name="BLPH68" hidden="1">#REF!</definedName>
    <definedName name="BLPH680" hidden="1">[52]Graph!$A$22</definedName>
    <definedName name="BLPH681" hidden="1">[52]Graph!$A$22</definedName>
    <definedName name="BLPH682" hidden="1">[52]Graph!$A$22</definedName>
    <definedName name="BLPH683" hidden="1">[52]Graph!$A$22</definedName>
    <definedName name="BLPH684" hidden="1">[52]Graph!$A$22</definedName>
    <definedName name="BLPH685" hidden="1">[52]Graph!$A$22</definedName>
    <definedName name="BLPH686" hidden="1">[52]Graph!$A$22</definedName>
    <definedName name="BLPH687" hidden="1">[52]Graph!$A$22</definedName>
    <definedName name="BLPH688" hidden="1">[52]Graph!$A$22</definedName>
    <definedName name="BLPH689" hidden="1">[52]Graph!$A$22</definedName>
    <definedName name="BLPH69" localSheetId="2" hidden="1">#REF!</definedName>
    <definedName name="BLPH69" hidden="1">#REF!</definedName>
    <definedName name="BLPH690" hidden="1">[52]Graph!$A$22</definedName>
    <definedName name="BLPH691" hidden="1">[52]Graph!$A$22</definedName>
    <definedName name="BLPH692" hidden="1">[52]Graph!$A$22</definedName>
    <definedName name="BLPH693" hidden="1">[52]Graph!$A$22</definedName>
    <definedName name="BLPH694" hidden="1">[52]Graph!$A$22</definedName>
    <definedName name="BLPH695" hidden="1">[52]Graph!$A$22</definedName>
    <definedName name="BLPH696" hidden="1">[52]Graph!$A$22</definedName>
    <definedName name="BLPH697" hidden="1">[52]Graph!$A$22</definedName>
    <definedName name="BLPH698" hidden="1">[52]Graph!$A$22</definedName>
    <definedName name="BLPH699" hidden="1">[52]Graph!$A$22</definedName>
    <definedName name="BLPH7" hidden="1">'[53]Cap Media'!#REF!</definedName>
    <definedName name="BLPH70" localSheetId="2" hidden="1">#REF!</definedName>
    <definedName name="BLPH70" hidden="1">#REF!</definedName>
    <definedName name="BLPH700" hidden="1">[52]Graph!$A$22</definedName>
    <definedName name="BLPH701" hidden="1">[52]Graph!$A$22</definedName>
    <definedName name="BLPH702" hidden="1">[52]Graph!$A$22</definedName>
    <definedName name="BLPH703" hidden="1">[52]Graph!$A$22</definedName>
    <definedName name="BLPH704" hidden="1">[52]Graph!$A$22</definedName>
    <definedName name="BLPH705" hidden="1">[52]Graph!$A$22</definedName>
    <definedName name="BLPH706" hidden="1">[52]Graph!$A$22</definedName>
    <definedName name="BLPH707" hidden="1">[52]Graph!$A$22</definedName>
    <definedName name="BLPH708" hidden="1">[52]Graph!$A$22</definedName>
    <definedName name="BLPH709" hidden="1">[52]Graph!$A$22</definedName>
    <definedName name="BLPH71" localSheetId="2" hidden="1">#REF!</definedName>
    <definedName name="BLPH71" hidden="1">#REF!</definedName>
    <definedName name="BLPH710" hidden="1">[52]Graph!$A$22</definedName>
    <definedName name="BLPH711" hidden="1">[52]Graph!$A$22</definedName>
    <definedName name="BLPH712" hidden="1">[52]Graph!$A$22</definedName>
    <definedName name="BLPH713" hidden="1">[52]Graph!$A$22</definedName>
    <definedName name="BLPH714" hidden="1">[52]Graph!$A$22</definedName>
    <definedName name="BLPH715" hidden="1">[52]Graph!$A$22</definedName>
    <definedName name="BLPH716" hidden="1">[52]Graph!$A$22</definedName>
    <definedName name="BLPH717" hidden="1">[52]Graph!$A$22</definedName>
    <definedName name="BLPH718" hidden="1">[52]Graph!$A$22</definedName>
    <definedName name="BLPH719" hidden="1">[52]Graph!$A$22</definedName>
    <definedName name="BLPH72" localSheetId="2" hidden="1">#REF!</definedName>
    <definedName name="BLPH72" hidden="1">#REF!</definedName>
    <definedName name="BLPH720" hidden="1">[52]Graph!$A$22</definedName>
    <definedName name="BLPH721" hidden="1">[52]Graph!$A$22</definedName>
    <definedName name="BLPH722" hidden="1">[52]Graph!$A$22</definedName>
    <definedName name="BLPH723" hidden="1">[52]Graph!$A$22</definedName>
    <definedName name="BLPH724" hidden="1">[52]Graph!$A$22</definedName>
    <definedName name="BLPH725" hidden="1">[52]Graph!$A$22</definedName>
    <definedName name="BLPH726" hidden="1">[52]Graph!$A$22</definedName>
    <definedName name="BLPH727" hidden="1">[52]Graph!$A$22</definedName>
    <definedName name="BLPH728" hidden="1">[52]Graph!$A$22</definedName>
    <definedName name="BLPH729" hidden="1">[52]Graph!$A$22</definedName>
    <definedName name="BLPH73" localSheetId="2" hidden="1">#REF!</definedName>
    <definedName name="BLPH73" hidden="1">#REF!</definedName>
    <definedName name="BLPH730" hidden="1">[52]Graph!$A$22</definedName>
    <definedName name="BLPH731" hidden="1">[52]Graph!$A$22</definedName>
    <definedName name="BLPH732" hidden="1">[52]Graph!$A$22</definedName>
    <definedName name="BLPH733" hidden="1">[52]Graph!$A$22</definedName>
    <definedName name="BLPH734" hidden="1">[52]Graph!$A$22</definedName>
    <definedName name="BLPH735" hidden="1">[52]Graph!$A$22</definedName>
    <definedName name="BLPH736" hidden="1">[52]Graph!$A$22</definedName>
    <definedName name="BLPH737" hidden="1">[52]Graph!$A$22</definedName>
    <definedName name="BLPH738" hidden="1">[52]Graph!$A$22</definedName>
    <definedName name="BLPH739" hidden="1">[52]Graph!$A$22</definedName>
    <definedName name="BLPH74" localSheetId="2" hidden="1">#REF!</definedName>
    <definedName name="BLPH74" hidden="1">#REF!</definedName>
    <definedName name="BLPH740" hidden="1">[52]Graph!$A$22</definedName>
    <definedName name="BLPH741" hidden="1">[52]Graph!$A$22</definedName>
    <definedName name="BLPH742" hidden="1">[52]Graph!$A$22</definedName>
    <definedName name="BLPH743" hidden="1">[52]Graph!$A$22</definedName>
    <definedName name="BLPH744" hidden="1">[52]Graph!$A$22</definedName>
    <definedName name="BLPH745" hidden="1">[52]Graph!$A$22</definedName>
    <definedName name="BLPH746" hidden="1">[52]Graph!$A$22</definedName>
    <definedName name="BLPH747" hidden="1">[52]Graph!$A$22</definedName>
    <definedName name="BLPH748" hidden="1">[52]Graph!$A$22</definedName>
    <definedName name="BLPH749" hidden="1">[52]Graph!$A$22</definedName>
    <definedName name="BLPH75" localSheetId="2" hidden="1">#REF!</definedName>
    <definedName name="BLPH75" hidden="1">#REF!</definedName>
    <definedName name="BLPH750" hidden="1">[52]Graph!$A$22</definedName>
    <definedName name="BLPH751" hidden="1">[52]Graph!$A$22</definedName>
    <definedName name="BLPH752" hidden="1">[52]Graph!$A$22</definedName>
    <definedName name="BLPH753" hidden="1">[52]Graph!$A$22</definedName>
    <definedName name="BLPH754" hidden="1">[52]Graph!$A$22</definedName>
    <definedName name="BLPH755" hidden="1">[52]Graph!$A$22</definedName>
    <definedName name="BLPH756" hidden="1">[52]Graph!$A$22</definedName>
    <definedName name="BLPH757" hidden="1">[52]Graph!$A$22</definedName>
    <definedName name="BLPH758" hidden="1">[52]Graph!$A$22</definedName>
    <definedName name="BLPH759" hidden="1">[52]Graph!$A$22</definedName>
    <definedName name="BLPH76" localSheetId="2" hidden="1">#REF!</definedName>
    <definedName name="BLPH76" hidden="1">#REF!</definedName>
    <definedName name="BLPH760" hidden="1">[52]Graph!$A$22</definedName>
    <definedName name="BLPH761" hidden="1">[52]Graph!$A$22</definedName>
    <definedName name="BLPH762" hidden="1">[52]Graph!$A$22</definedName>
    <definedName name="BLPH763" hidden="1">[52]Graph!$A$22</definedName>
    <definedName name="BLPH764" hidden="1">[52]Graph!$A$22</definedName>
    <definedName name="BLPH765" hidden="1">[52]Graph!$A$22</definedName>
    <definedName name="BLPH768" hidden="1">[52]Graph!$A$22</definedName>
    <definedName name="BLPH769" hidden="1">[52]Graph!$A$22</definedName>
    <definedName name="BLPH77" localSheetId="2" hidden="1">#REF!</definedName>
    <definedName name="BLPH77" hidden="1">#REF!</definedName>
    <definedName name="BLPH770" hidden="1">[52]Graph!$A$22</definedName>
    <definedName name="BLPH771" hidden="1">[52]Graph!$A$22</definedName>
    <definedName name="BLPH772" hidden="1">[52]Graph!$A$22</definedName>
    <definedName name="BLPH773" hidden="1">[52]Graph!$A$22</definedName>
    <definedName name="BLPH774" hidden="1">[52]Graph!$A$22</definedName>
    <definedName name="BLPH776" hidden="1">[52]Graph!$A$22</definedName>
    <definedName name="BLPH777" hidden="1">[52]Graph!$A$22</definedName>
    <definedName name="BLPH778" hidden="1">[52]Graph!$A$22</definedName>
    <definedName name="BLPH779" hidden="1">[52]Graph!$A$22</definedName>
    <definedName name="BLPH78" localSheetId="2" hidden="1">#REF!</definedName>
    <definedName name="BLPH78" hidden="1">#REF!</definedName>
    <definedName name="BLPH780" hidden="1">[52]Graph!$A$22</definedName>
    <definedName name="BLPH781" hidden="1">[52]Graph!$A$22</definedName>
    <definedName name="BLPH782" hidden="1">[52]Graph!$A$22</definedName>
    <definedName name="BLPH783" hidden="1">[52]Graph!$A$22</definedName>
    <definedName name="BLPH784" hidden="1">[52]Graph!$A$22</definedName>
    <definedName name="BLPH785" hidden="1">[52]Graph!$A$22</definedName>
    <definedName name="BLPH786" hidden="1">[52]Graph!$A$22</definedName>
    <definedName name="BLPH787" hidden="1">'[52]Europe sales Graph'!$A$15</definedName>
    <definedName name="BLPH788" hidden="1">'[52]Europe sales Graph'!$D$15</definedName>
    <definedName name="BLPH789" hidden="1">[52]Graph!$A$22</definedName>
    <definedName name="BLPH79" localSheetId="2" hidden="1">#REF!</definedName>
    <definedName name="BLPH79" hidden="1">#REF!</definedName>
    <definedName name="BLPH790" hidden="1">[52]Graph!$A$22</definedName>
    <definedName name="BLPH791" hidden="1">[52]Graph!$A$22</definedName>
    <definedName name="BLPH792" hidden="1">[52]Graph!$A$22</definedName>
    <definedName name="BLPH793" hidden="1">[52]Graph!$A$22</definedName>
    <definedName name="BLPH794" hidden="1">[52]Graph!$A$22</definedName>
    <definedName name="BLPH795" hidden="1">[52]Graph!$A$22</definedName>
    <definedName name="BLPH796" hidden="1">[52]Graph!$A$22</definedName>
    <definedName name="BLPH797" hidden="1">[52]Graph!$A$22</definedName>
    <definedName name="BLPH798" hidden="1">[52]Graph!$A$22</definedName>
    <definedName name="BLPH799" hidden="1">[52]Graph!$A$22</definedName>
    <definedName name="BLPH8" hidden="1">'[53]Cap Media'!#REF!</definedName>
    <definedName name="BLPH80" localSheetId="2" hidden="1">#REF!</definedName>
    <definedName name="BLPH80" hidden="1">#REF!</definedName>
    <definedName name="BLPH800" hidden="1">[52]Graph!$A$22</definedName>
    <definedName name="BLPH801" hidden="1">[52]Graph!$A$22</definedName>
    <definedName name="BLPH802" hidden="1">[52]Graph!$A$22</definedName>
    <definedName name="BLPH803" hidden="1">[52]Graph!$A$22</definedName>
    <definedName name="BLPH804" hidden="1">[52]Graph!$A$22</definedName>
    <definedName name="BLPH805" hidden="1">[52]Graph!$A$22</definedName>
    <definedName name="BLPH806" hidden="1">[52]Graph!$A$22</definedName>
    <definedName name="BLPH807" hidden="1">[52]Graph!$A$22</definedName>
    <definedName name="BLPH808" hidden="1">[52]Graph!$A$22</definedName>
    <definedName name="BLPH809" hidden="1">[52]Graph!$A$22</definedName>
    <definedName name="BLPH81" localSheetId="2" hidden="1">#REF!</definedName>
    <definedName name="BLPH81" hidden="1">#REF!</definedName>
    <definedName name="BLPH810" hidden="1">[52]Graph!$A$22</definedName>
    <definedName name="BLPH811" hidden="1">[52]Graph!$A$22</definedName>
    <definedName name="BLPH812" hidden="1">[52]Graph!$A$22</definedName>
    <definedName name="BLPH813" hidden="1">[52]Graph!$A$22</definedName>
    <definedName name="BLPH814" hidden="1">[52]Graph!$A$22</definedName>
    <definedName name="BLPH815" hidden="1">[52]Graph!$A$22</definedName>
    <definedName name="BLPH816" hidden="1">[52]Graph!$A$22</definedName>
    <definedName name="BLPH817" hidden="1">[52]Graph!$A$22</definedName>
    <definedName name="BLPH818" hidden="1">[52]Graph!$A$22</definedName>
    <definedName name="BLPH819" hidden="1">[52]Graph!$A$22</definedName>
    <definedName name="BLPH82" localSheetId="2" hidden="1">#REF!</definedName>
    <definedName name="BLPH82" hidden="1">#REF!</definedName>
    <definedName name="BLPH820" hidden="1">[52]Graph!$A$22</definedName>
    <definedName name="BLPH821" hidden="1">[52]Graph!$A$22</definedName>
    <definedName name="BLPH822" hidden="1">[52]Graph!$A$22</definedName>
    <definedName name="BLPH823" hidden="1">[52]Graph!$A$22</definedName>
    <definedName name="BLPH824" hidden="1">[52]Graph!$A$22</definedName>
    <definedName name="BLPH825" hidden="1">[52]Graph!$A$22</definedName>
    <definedName name="BLPH826" hidden="1">[52]Graph!$A$22</definedName>
    <definedName name="BLPH827" hidden="1">[52]Graph!$A$22</definedName>
    <definedName name="BLPH828" hidden="1">[52]Graph!$A$22</definedName>
    <definedName name="BLPH829" hidden="1">[52]Graph!$A$22</definedName>
    <definedName name="BLPH83" localSheetId="2" hidden="1">#REF!</definedName>
    <definedName name="BLPH83" hidden="1">#REF!</definedName>
    <definedName name="BLPH830" hidden="1">[52]Graph!$A$22</definedName>
    <definedName name="BLPH831" hidden="1">[52]Graph!$A$22</definedName>
    <definedName name="BLPH832" hidden="1">[52]Graph!$A$22</definedName>
    <definedName name="BLPH833" hidden="1">[52]Graph!$A$22</definedName>
    <definedName name="BLPH834" hidden="1">[52]Graph!$A$22</definedName>
    <definedName name="BLPH835" hidden="1">[52]Graph!$A$22</definedName>
    <definedName name="BLPH836" hidden="1">'[52]Europe sales Graph'!$A$39</definedName>
    <definedName name="BLPH837" hidden="1">'[52]Europe sales Graph'!$F$39</definedName>
    <definedName name="BLPH838" hidden="1">'[52]Europe sales Graph'!$J$39</definedName>
    <definedName name="BLPH839" hidden="1">'[52]Europe sales Graph'!$N$39</definedName>
    <definedName name="BLPH84" localSheetId="2" hidden="1">#REF!</definedName>
    <definedName name="BLPH84" hidden="1">#REF!</definedName>
    <definedName name="BLPH840" hidden="1">'[52]GER IFO vs Const'!$A$5</definedName>
    <definedName name="BLPH841" hidden="1">'[52]GER IFO vs Const'!$A$5</definedName>
    <definedName name="BLPH842" hidden="1">'[52]GER IFO vs Const'!$D$5</definedName>
    <definedName name="BLPH843" hidden="1">'[52]GER IFO vs Const'!$A$5</definedName>
    <definedName name="BLPH844" hidden="1">'[52]GER IFO vs Const'!$A$5</definedName>
    <definedName name="BLPH845" hidden="1">'[52]GER IFO vs Const'!$A$5</definedName>
    <definedName name="BLPH846" hidden="1">'[52]GER IFO vs Const'!$A$5</definedName>
    <definedName name="BLPH847" hidden="1">'[52]GER IFO vs Const'!$A$5</definedName>
    <definedName name="BLPH848" hidden="1">'[52]GER IFO vs Const'!$A$5</definedName>
    <definedName name="BLPH85" localSheetId="2" hidden="1">#REF!</definedName>
    <definedName name="BLPH85" hidden="1">#REF!</definedName>
    <definedName name="BLPH86" localSheetId="2" hidden="1">#REF!</definedName>
    <definedName name="BLPH86" hidden="1">#REF!</definedName>
    <definedName name="BLPH860" hidden="1">'[52]#REF'!$A$52</definedName>
    <definedName name="BLPH861" hidden="1">'[52]GER IFO vs Const'!$A$5</definedName>
    <definedName name="BLPH862" hidden="1">'[52]#REF'!$H$29</definedName>
    <definedName name="BLPH863" hidden="1">'[52]GER IFO vs Const'!$A$5</definedName>
    <definedName name="BLPH864" hidden="1">'[52]GER IFO vs Const'!$A$5</definedName>
    <definedName name="BLPH865" hidden="1">'[52]GER IFO vs Const'!$A$5</definedName>
    <definedName name="BLPH866" hidden="1">'[52]GER IFO vs Const'!$A$5</definedName>
    <definedName name="BLPH867" hidden="1">'[52]GER IFO vs Const'!$A$5</definedName>
    <definedName name="BLPH868" hidden="1">'[52]GER IFO vs Const'!$A$5</definedName>
    <definedName name="BLPH869" hidden="1">'[52]GER IFO vs Const'!$A$5</definedName>
    <definedName name="BLPH87" localSheetId="2" hidden="1">#REF!</definedName>
    <definedName name="BLPH87" hidden="1">#REF!</definedName>
    <definedName name="BLPH870" hidden="1">'[52]GER IFO vs Const'!$A$5</definedName>
    <definedName name="BLPH871" hidden="1">'[52]GER IFO vs Const'!$A$5</definedName>
    <definedName name="BLPH872" hidden="1">'[52]GER IFO vs Const'!$A$5</definedName>
    <definedName name="BLPH873" hidden="1">'[52]GER IFO vs Const'!$A$5</definedName>
    <definedName name="BLPH874" hidden="1">'[52]GER IFO vs Const'!$A$5</definedName>
    <definedName name="BLPH875" hidden="1">'[52]GER IFO vs Const'!$A$5</definedName>
    <definedName name="BLPH876" hidden="1">'[52]GER IFO vs Const'!$A$5</definedName>
    <definedName name="BLPH877" hidden="1">'[52]GER IFO vs Const'!$A$5</definedName>
    <definedName name="BLPH878" hidden="1">'[52]GER IFO vs Const'!$A$5</definedName>
    <definedName name="BLPH879" hidden="1">'[52]GER IFO vs Const'!$A$5</definedName>
    <definedName name="BLPH88" localSheetId="2" hidden="1">#REF!</definedName>
    <definedName name="BLPH88" hidden="1">#REF!</definedName>
    <definedName name="BLPH880" hidden="1">'[52]GER IFO vs Const'!$A$5</definedName>
    <definedName name="BLPH881" hidden="1">'[52]GER IFO vs Const'!$A$5</definedName>
    <definedName name="BLPH882" hidden="1">'[52]GER IFO vs Const'!$A$5</definedName>
    <definedName name="BLPH883" hidden="1">'[52]GER IFO vs Const'!$A$5</definedName>
    <definedName name="BLPH884" hidden="1">'[52]GER IFO vs Const'!$A$5</definedName>
    <definedName name="BLPH885" hidden="1">'[52]GER IFO vs Const'!$A$5</definedName>
    <definedName name="BLPH886" hidden="1">'[52]GER IFO vs Const'!$A$5</definedName>
    <definedName name="BLPH887" hidden="1">'[52]GER IFO vs Const'!$A$5</definedName>
    <definedName name="BLPH888" hidden="1">'[52]GER IFO vs Const'!$A$5</definedName>
    <definedName name="BLPH889" hidden="1">'[52]GER IFO vs Const'!$A$5</definedName>
    <definedName name="BLPH89" localSheetId="2" hidden="1">#REF!</definedName>
    <definedName name="BLPH89" hidden="1">#REF!</definedName>
    <definedName name="BLPH890" hidden="1">'[52]GER IFO vs Const'!$A$5</definedName>
    <definedName name="BLPH891" hidden="1">'[52]GER IFO vs Const'!$A$5</definedName>
    <definedName name="BLPH892" hidden="1">'[52]GER IFO vs Const'!$A$5</definedName>
    <definedName name="BLPH893" hidden="1">'[52]GER IFO vs Const'!$A$5</definedName>
    <definedName name="BLPH894" hidden="1">'[52]GER IFO vs Const'!$A$5</definedName>
    <definedName name="BLPH895" hidden="1">'[52]GER IFO vs Const'!$A$5</definedName>
    <definedName name="BLPH896" hidden="1">'[52]GER IFO vs Const'!$A$5</definedName>
    <definedName name="BLPH897" hidden="1">'[52]GER IFO vs Const'!$A$5</definedName>
    <definedName name="BLPH898" hidden="1">'[52]GER IFO vs Const'!$A$5</definedName>
    <definedName name="BLPH899" hidden="1">'[52]GER IFO vs Const'!$A$5</definedName>
    <definedName name="BLPH9" localSheetId="2" hidden="1">#REF!</definedName>
    <definedName name="BLPH9" hidden="1">#REF!</definedName>
    <definedName name="BLPH90" localSheetId="2" hidden="1">#REF!</definedName>
    <definedName name="BLPH90" hidden="1">#REF!</definedName>
    <definedName name="BLPH900" hidden="1">'[52]GER IFO vs Const'!$A$5</definedName>
    <definedName name="BLPH901" hidden="1">'[52]GER IFO vs Const'!$A$5</definedName>
    <definedName name="BLPH902" hidden="1">'[52]GER IFO vs Const'!$A$5</definedName>
    <definedName name="BLPH903" hidden="1">'[52]GER IFO vs Const'!$A$5</definedName>
    <definedName name="BLPH904" hidden="1">'[52]GER IFO vs Const'!$A$5</definedName>
    <definedName name="BLPH905" hidden="1">'[52]GER IFO vs Const'!$A$5</definedName>
    <definedName name="BLPH906" hidden="1">'[52]GER IFO vs Const'!$A$5</definedName>
    <definedName name="BLPH907" hidden="1">'[52]GER IFO vs Const'!$A$5</definedName>
    <definedName name="BLPH908" hidden="1">'[52]GER IFO vs Const'!$A$5</definedName>
    <definedName name="BLPH909" hidden="1">'[52]GER IFO vs Const'!$A$5</definedName>
    <definedName name="BLPH91" localSheetId="2" hidden="1">#REF!</definedName>
    <definedName name="BLPH91" hidden="1">#REF!</definedName>
    <definedName name="BLPH910" hidden="1">'[52]GER IFO vs Const'!$A$5</definedName>
    <definedName name="BLPH911" hidden="1">'[52]GER IFO vs Const'!$A$5</definedName>
    <definedName name="BLPH912" hidden="1">'[52]GER IFO vs Const'!$A$5</definedName>
    <definedName name="BLPH913" hidden="1">'[52]GER IFO vs Const'!$A$5</definedName>
    <definedName name="BLPH914" hidden="1">'[52]GER IFO vs Const'!$A$5</definedName>
    <definedName name="BLPH915" hidden="1">'[52]GER IFO vs Const'!$A$5</definedName>
    <definedName name="BLPH916" hidden="1">'[52]GER IFO vs Const'!$A$5</definedName>
    <definedName name="BLPH917" hidden="1">'[52]GER IFO vs Const'!$A$5</definedName>
    <definedName name="BLPH918" hidden="1">'[52]GER IFO vs Const'!$A$5</definedName>
    <definedName name="BLPH919" hidden="1">'[52]GER IFO vs Const'!$A$5</definedName>
    <definedName name="BLPH92" localSheetId="2" hidden="1">#REF!</definedName>
    <definedName name="BLPH92" hidden="1">#REF!</definedName>
    <definedName name="BLPH920" hidden="1">'[52]GER IFO vs Const'!$A$5</definedName>
    <definedName name="BLPH921" hidden="1">'[52]GER IFO vs Const'!$A$5</definedName>
    <definedName name="BLPH922" hidden="1">'[52]GER IFO vs Const'!$A$5</definedName>
    <definedName name="BLPH923" hidden="1">'[52]GER IFO vs Const'!$A$5</definedName>
    <definedName name="BLPH924" hidden="1">'[52]GER IFO vs Const'!$A$5</definedName>
    <definedName name="BLPH925" hidden="1">'[52]GER IFO vs Const'!$A$5</definedName>
    <definedName name="BLPH926" hidden="1">'[52]GER IFO vs Const'!$A$5</definedName>
    <definedName name="BLPH927" hidden="1">'[52]GER IFO vs Const'!$A$5</definedName>
    <definedName name="BLPH928" hidden="1">'[52]GER IFO vs Const'!$A$5</definedName>
    <definedName name="BLPH929" hidden="1">'[52]GER IFO vs Const'!$A$5</definedName>
    <definedName name="BLPH93" localSheetId="2" hidden="1">#REF!</definedName>
    <definedName name="BLPH93" hidden="1">#REF!</definedName>
    <definedName name="BLPH930" hidden="1">'[52]GER IFO vs Const'!$A$5</definedName>
    <definedName name="BLPH931" hidden="1">'[52]GER IFO vs Const'!$A$5</definedName>
    <definedName name="BLPH932" hidden="1">'[52]GER IFO vs Const'!$A$5</definedName>
    <definedName name="BLPH933" hidden="1">'[52]GER IFO vs Const'!$A$5</definedName>
    <definedName name="BLPH934" hidden="1">'[52]GER IFO vs Const'!$A$5</definedName>
    <definedName name="BLPH935" hidden="1">'[52]GER IFO vs Const'!$A$5</definedName>
    <definedName name="BLPH936" hidden="1">'[52]GER IFO vs Const'!$A$5</definedName>
    <definedName name="BLPH937" hidden="1">'[52]GER IFO vs Const'!$A$5</definedName>
    <definedName name="BLPH938" hidden="1">'[52]GER IFO vs Const'!$A$5</definedName>
    <definedName name="BLPH939" hidden="1">'[52]GER IFO vs Const'!$A$5</definedName>
    <definedName name="BLPH94" localSheetId="2" hidden="1">#REF!</definedName>
    <definedName name="BLPH94" hidden="1">#REF!</definedName>
    <definedName name="BLPH940" hidden="1">'[52]GER IFO vs Const'!$A$5</definedName>
    <definedName name="BLPH941" hidden="1">'[52]GER IFO vs Const'!$A$5</definedName>
    <definedName name="BLPH942" hidden="1">'[52]GER IFO vs Const'!$A$5</definedName>
    <definedName name="BLPH943" hidden="1">'[52]GER IFO vs Const'!$A$5</definedName>
    <definedName name="BLPH944" hidden="1">'[52]GER IFO vs Const'!$A$5</definedName>
    <definedName name="BLPH945" hidden="1">'[52]GER IFO vs Const'!$F$120</definedName>
    <definedName name="BLPH946" hidden="1">'[52]GER IFO vs Const'!$I$120</definedName>
    <definedName name="BLPH947" hidden="1">'[52]GER IFO vs Const'!$A$5</definedName>
    <definedName name="BLPH948" hidden="1">'[52]EU Ind vs EU Cons'!$A$3</definedName>
    <definedName name="BLPH949" hidden="1">'[52]EU Ind vs EU Cons'!$D$3</definedName>
    <definedName name="BLPH95" localSheetId="2" hidden="1">#REF!</definedName>
    <definedName name="BLPH95" hidden="1">#REF!</definedName>
    <definedName name="BLPH950" hidden="1">'[52]GER IFO vs Const'!$A$5</definedName>
    <definedName name="BLPH951" hidden="1">'[52]GER IFO vs Const'!$A$5</definedName>
    <definedName name="BLPH952" hidden="1">'[52]GER IFO vs Const'!$A$5</definedName>
    <definedName name="BLPH953" hidden="1">'[52]GER IFO vs Const'!$A$5</definedName>
    <definedName name="BLPH954" hidden="1">'[52]GER IFO vs Const'!$A$5</definedName>
    <definedName name="BLPH955" hidden="1">'[52]GER IFO vs Const'!$A$5</definedName>
    <definedName name="BLPH956" hidden="1">'[52]GER IFO vs Const'!$A$5</definedName>
    <definedName name="BLPH957" hidden="1">'[52]GER IFO vs Const'!$A$5</definedName>
    <definedName name="BLPH958" hidden="1">'[52]GER IFO vs Const'!$A$5</definedName>
    <definedName name="BLPH959" hidden="1">'[52]GER IFO vs Const'!$A$5</definedName>
    <definedName name="BLPH96" localSheetId="2" hidden="1">#REF!</definedName>
    <definedName name="BLPH96" hidden="1">#REF!</definedName>
    <definedName name="BLPH960" hidden="1">'[52]GER IFO vs Const'!$A$5</definedName>
    <definedName name="BLPH961" hidden="1">'[52]GER IFO vs Const'!$A$5</definedName>
    <definedName name="BLPH962" hidden="1">'[52]GER IFO vs Const'!$A$5</definedName>
    <definedName name="BLPH963" hidden="1">'[52]GER IFO vs Const'!$A$5</definedName>
    <definedName name="BLPH964" hidden="1">'[52]GER IFO vs Const'!$A$5</definedName>
    <definedName name="BLPH965" hidden="1">'[52]GER IFO vs Const'!$A$5</definedName>
    <definedName name="BLPH966" hidden="1">'[52]GER IFO vs Const'!$A$5</definedName>
    <definedName name="BLPH967" hidden="1">'[52]GER IFO vs Const'!$A$5</definedName>
    <definedName name="BLPH968" hidden="1">'[52]GER IFO vs Const'!$A$5</definedName>
    <definedName name="BLPH969" hidden="1">'[52]GER IFO vs Const'!$A$5</definedName>
    <definedName name="BLPH97" localSheetId="2" hidden="1">#REF!</definedName>
    <definedName name="BLPH97" hidden="1">#REF!</definedName>
    <definedName name="BLPH970" hidden="1">'[52]GER IFO vs Const'!$A$5</definedName>
    <definedName name="BLPH971" hidden="1">'[52]GER IFO vs Const'!$A$5</definedName>
    <definedName name="BLPH972" hidden="1">'[52]GER IFO vs Const'!$A$5</definedName>
    <definedName name="BLPH973" hidden="1">'[52]GER IFO vs Const'!$A$5</definedName>
    <definedName name="BLPH974" hidden="1">'[52]GER IFO vs Const'!$A$5</definedName>
    <definedName name="BLPH975" hidden="1">'[52]GER IFO vs Const'!$A$5</definedName>
    <definedName name="BLPH976" hidden="1">'[52]GER IFO vs Const'!$A$5</definedName>
    <definedName name="BLPH977" hidden="1">'[52]GER IFO vs Const'!$A$5</definedName>
    <definedName name="BLPH978" hidden="1">'[52]GER IFO vs Const'!$A$5</definedName>
    <definedName name="BLPH979" hidden="1">'[52]GER IFO vs Const'!$A$5</definedName>
    <definedName name="BLPH98" localSheetId="2" hidden="1">#REF!</definedName>
    <definedName name="BLPH98" hidden="1">#REF!</definedName>
    <definedName name="BLPH980" hidden="1">'[52]GER IFO vs Const'!$A$5</definedName>
    <definedName name="BLPH981" hidden="1">'[52]GER IFO vs Const'!$A$5</definedName>
    <definedName name="BLPH982" hidden="1">'[52]GER IFO vs Const'!$A$5</definedName>
    <definedName name="BLPH983" hidden="1">'[52]GER IFO vs Const'!$A$5</definedName>
    <definedName name="BLPH984" hidden="1">'[52]GER IFO vs Const'!$A$5</definedName>
    <definedName name="BLPH985" hidden="1">'[52]GER IFO vs Const'!$A$5</definedName>
    <definedName name="BLPH986" hidden="1">'[52]GER IFO vs Const'!$A$5</definedName>
    <definedName name="BLPH987" hidden="1">'[52]GER IFO vs Const'!$A$5</definedName>
    <definedName name="BLPH988" hidden="1">'[52]GER IFO vs Const'!$A$5</definedName>
    <definedName name="BLPH989" hidden="1">'[52]GER IFO vs Const'!$A$5</definedName>
    <definedName name="BLPH99" localSheetId="2" hidden="1">#REF!</definedName>
    <definedName name="BLPH99" hidden="1">#REF!</definedName>
    <definedName name="BLPH990" hidden="1">'[52]GER IFO vs Const'!$A$5</definedName>
    <definedName name="BLPH991" hidden="1">'[52]GER IFO vs Const'!$A$5</definedName>
    <definedName name="BLPH992" hidden="1">'[52]GER IFO vs Const'!$A$5</definedName>
    <definedName name="BLPH993" hidden="1">'[52]GER IFO vs Const'!$A$5</definedName>
    <definedName name="BLPH994" hidden="1">'[52]GER IFO vs Const'!$A$5</definedName>
    <definedName name="BLPH995" hidden="1">'[52]GER IFO vs Const'!$A$5</definedName>
    <definedName name="BLPH996" hidden="1">'[52]GER IFO vs Const'!$A$5</definedName>
    <definedName name="BLPH997" hidden="1">'[52]GER IFO vs Const'!$A$5</definedName>
    <definedName name="BLPH998" hidden="1">'[52]GER IFO vs Const'!$A$5</definedName>
    <definedName name="BLPH999" hidden="1">'[52]GER IFO vs Const'!$A$5</definedName>
    <definedName name="BLPI1" localSheetId="2" hidden="1">#REF!</definedName>
    <definedName name="BLPI1" hidden="1">#REF!</definedName>
    <definedName name="BLPI10" localSheetId="2" hidden="1">#REF!</definedName>
    <definedName name="BLPI10" hidden="1">#REF!</definedName>
    <definedName name="BLPI11" localSheetId="2" hidden="1">#REF!</definedName>
    <definedName name="BLPI11" hidden="1">#REF!</definedName>
    <definedName name="BLPI12" hidden="1">#REF!</definedName>
    <definedName name="BLPI13" hidden="1">#REF!</definedName>
    <definedName name="BLPI14" hidden="1">#REF!</definedName>
    <definedName name="BLPI15" hidden="1">#REF!</definedName>
    <definedName name="BLPI16" hidden="1">#REF!</definedName>
    <definedName name="BLPI17" hidden="1">#REF!</definedName>
    <definedName name="BLPI18" hidden="1">#REF!</definedName>
    <definedName name="BLPI19" hidden="1">#REF!</definedName>
    <definedName name="BLPI2" hidden="1">#REF!</definedName>
    <definedName name="BLPI20" hidden="1">#REF!</definedName>
    <definedName name="BLPI21" hidden="1">#REF!</definedName>
    <definedName name="BLPI22" hidden="1">#REF!</definedName>
    <definedName name="BLPI23" hidden="1">#REF!</definedName>
    <definedName name="BLPI24" hidden="1">#REF!</definedName>
    <definedName name="BLPI25" hidden="1">#REF!</definedName>
    <definedName name="BLPI26" hidden="1">#REF!</definedName>
    <definedName name="BLPI27" hidden="1">#REF!</definedName>
    <definedName name="BLPI28" hidden="1">#REF!</definedName>
    <definedName name="BLPI29" hidden="1">#REF!</definedName>
    <definedName name="BLPI3" hidden="1">#REF!</definedName>
    <definedName name="BLPI30" hidden="1">#REF!</definedName>
    <definedName name="BLPI4" hidden="1">#REF!</definedName>
    <definedName name="BLPI5" hidden="1">#REF!</definedName>
    <definedName name="BLPI6" hidden="1">#REF!</definedName>
    <definedName name="BLPI7" hidden="1">#REF!</definedName>
    <definedName name="BLPI8" hidden="1">#REF!</definedName>
    <definedName name="BLPI9" hidden="1">#REF!</definedName>
    <definedName name="BNE_MESSAGES_HIDDEN" hidden="1">#REF!</definedName>
    <definedName name="bnkj" localSheetId="2" hidden="1">{#N/A,#N/A,FALSE,"output";#N/A,#N/A,FALSE,"contrib";#N/A,#N/A,FALSE,"profile";#N/A,#N/A,FALSE,"comps"}</definedName>
    <definedName name="bnkj" hidden="1">{#N/A,#N/A,FALSE,"output";#N/A,#N/A,FALSE,"contrib";#N/A,#N/A,FALSE,"profile";#N/A,#N/A,FALSE,"comps"}</definedName>
    <definedName name="bnmbm" localSheetId="2" hidden="1">{#N/A,#N/A,TRUE,"Main Issues";#N/A,#N/A,TRUE,"Income statement ($)"}</definedName>
    <definedName name="bnmbm" hidden="1">{#N/A,#N/A,TRUE,"Main Issues";#N/A,#N/A,TRUE,"Income statement ($)"}</definedName>
    <definedName name="bnnn" localSheetId="2" hidden="1">{"mgmt forecast",#N/A,FALSE,"Mgmt Forecast";"dcf table",#N/A,FALSE,"Mgmt Forecast";"sensitivity",#N/A,FALSE,"Mgmt Forecast";"table inputs",#N/A,FALSE,"Mgmt Forecast";"calculations",#N/A,FALSE,"Mgmt Forecast"}</definedName>
    <definedName name="bnnn" hidden="1">{"mgmt forecast",#N/A,FALSE,"Mgmt Forecast";"dcf table",#N/A,FALSE,"Mgmt Forecast";"sensitivity",#N/A,FALSE,"Mgmt Forecast";"table inputs",#N/A,FALSE,"Mgmt Forecast";"calculations",#N/A,FALSE,"Mgmt Forecast"}</definedName>
    <definedName name="BOH" localSheetId="2" hidden="1">{"CECons",#N/A,FALSE,"CE"}</definedName>
    <definedName name="BOH" hidden="1">{"CECons",#N/A,FALSE,"CE"}</definedName>
    <definedName name="Bridge" localSheetId="2" hidden="1">{"'Highlights'!$A$1:$M$123"}</definedName>
    <definedName name="Bridge" hidden="1">{"'Highlights'!$A$1:$M$123"}</definedName>
    <definedName name="bss" localSheetId="2" hidden="1">{"Statistics_THC",#N/A,FALSE,"Tenet"}</definedName>
    <definedName name="bss" hidden="1">{"Statistics_THC",#N/A,FALSE,"Tenet"}</definedName>
    <definedName name="budget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budget" hidden="1">{#N/A,#N/A,TRUE,"Allacciamenti 5 anni";#N/A,#N/A,TRUE,"Carico 5 anni";#N/A,#N/A,TRUE,"Qualità a) 5 anni";#N/A,#N/A,TRUE,"Qualità b) 5 anni";#N/A,#N/A,TRUE,"Impatto ambientale 5 anni";#N/A,#N/A,TRUE,"Adeg. tecnico 5 anni"}</definedName>
    <definedName name="Cable" localSheetId="2" hidden="1">{#N/A,#N/A,FALSE,"Operations";#N/A,#N/A,FALSE,"Financials"}</definedName>
    <definedName name="Cable" hidden="1">{#N/A,#N/A,FALSE,"Operations";#N/A,#N/A,FALSE,"Financials"}</definedName>
    <definedName name="Cable2" localSheetId="2" hidden="1">{#N/A,#N/A,FALSE,"Operations";#N/A,#N/A,FALSE,"Financials"}</definedName>
    <definedName name="Cable2" hidden="1">{#N/A,#N/A,FALSE,"Operations";#N/A,#N/A,FALSE,"Financials"}</definedName>
    <definedName name="cac" localSheetId="2" hidden="1">{#N/A,#N/A,TRUE,"covmen";#N/A,#N/A,TRUE,"ECORID";#N/A,#N/A,TRUE,"ECOTRA";#N/A,#N/A,TRUE,"ECOTOT";#N/A,#N/A,TRUE,"FATSOC";#N/A,#N/A,TRUE,"FATDIV";#N/A,#N/A,TRUE,"FATGEO";#N/A,#N/A,TRUE,"ORDINI";#N/A,#N/A,TRUE,"TESORI";#N/A,#N/A,TRUE,"RENDFIN"}</definedName>
    <definedName name="cac" hidden="1">{#N/A,#N/A,TRUE,"covmen";#N/A,#N/A,TRUE,"ECORID";#N/A,#N/A,TRUE,"ECOTRA";#N/A,#N/A,TRUE,"ECOTOT";#N/A,#N/A,TRUE,"FATSOC";#N/A,#N/A,TRUE,"FATDIV";#N/A,#N/A,TRUE,"FATGEO";#N/A,#N/A,TRUE,"ORDINI";#N/A,#N/A,TRUE,"TESORI";#N/A,#N/A,TRUE,"RENDFIN"}</definedName>
    <definedName name="caino" localSheetId="2" hidden="1">{"CECons",#N/A,FALSE,"CE"}</definedName>
    <definedName name="caino" hidden="1">{"CECons",#N/A,FALSE,"CE"}</definedName>
    <definedName name="CAIO" localSheetId="2" hidden="1">{"CECons",#N/A,FALSE,"CE"}</definedName>
    <definedName name="CAIO" hidden="1">{"CECons",#N/A,FALSE,"CE"}</definedName>
    <definedName name="calculations2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p" localSheetId="2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Cap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casey" localSheetId="2" hidden="1">{#N/A,#N/A,TRUE,"KEY DATA";#N/A,#N/A,TRUE,"KEY DATA Base Case";#N/A,#N/A,TRUE,"JULY";#N/A,#N/A,TRUE,"AUG";#N/A,#N/A,TRUE,"SEPT";#N/A,#N/A,TRUE,"3Q"}</definedName>
    <definedName name="casey" hidden="1">{#N/A,#N/A,TRUE,"KEY DATA";#N/A,#N/A,TRUE,"KEY DATA Base Case";#N/A,#N/A,TRUE,"JULY";#N/A,#N/A,TRUE,"AUG";#N/A,#N/A,TRUE,"SEPT";#N/A,#N/A,TRUE,"3Q"}</definedName>
    <definedName name="cb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b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b_Chart_1_opts" hidden="1">"1, 5, 1, False, 2, True, False, , 0, False, False, 1, 1"</definedName>
    <definedName name="cb_Chart_2_opts" hidden="1">"1, 1, 1, False, 2, False, False, , 0, False, False, 1, 1"</definedName>
    <definedName name="cb_Chart_3_opts" hidden="1">"1, 1, 1, False, 2, False, False, , 0, False, False, 1, 1"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1489E789_opts" hidden="1">"2, 1, 2, True, 2, False, False, , 0, False, True, 2, 2"</definedName>
    <definedName name="cb_sChart1489EC54_opts" hidden="1">"2, 1, 2, True, 2, False, False, , 0, False, True, 2, 2"</definedName>
    <definedName name="cb_sChart155F5559_opts" hidden="1">"1, 1, 1, False, 2, False, False, , 0, False, False, 1, 1"</definedName>
    <definedName name="cb_sChart155F5734_opts" hidden="1">"1, 1, 1, False, 2, False, False, , 0, False, False, 2, 1"</definedName>
    <definedName name="cb_sChart155F57B3_opts" hidden="1">"1, 1, 1, False, 2, False, False, , 0, False, False, 1, 1"</definedName>
    <definedName name="cb_sChart16EBA7BA_opts" hidden="1">"1, 1, 1, False, 2, True, False, , 0, False, True, 1, 2"</definedName>
    <definedName name="cb_sChart1747F65E_opts" hidden="1">"2, 1, 2, True, 2, False, False, , 0, False, True, 1, 1"</definedName>
    <definedName name="cb_sChart1749F803_opts" hidden="1">"1, 1, 1, False, 2, True, False, , 0, False, False, 1, 1"</definedName>
    <definedName name="cb_sChart174A0AB0_opts" hidden="1">"1, 1, 1, False, 2, False, False, , 0, False, False, 2, 1"</definedName>
    <definedName name="cb_sChart174C8BEB_opts" hidden="1">"1, 9, 1, False, 2, False, False, , 0, False, True, 1, 1"</definedName>
    <definedName name="cb_sChart174C8EAD_opts" hidden="1">"1, 9, 1, False, 2, False, False, , 0, False, False, 1, 1"</definedName>
    <definedName name="cb_sChart174C909E_opts" hidden="1">"1, 9, 1, False, 2, False, False, , 0, False, True, 1, 1"</definedName>
    <definedName name="cb_sChart174E2C44_opts" hidden="1">"2, 1, 2, True, 2, False, False, , 0, False, True, 1, 1"</definedName>
    <definedName name="cb_sChart1754A686_opts" hidden="1">"1, 10, 1, False, 2, False, False, , 0, False, False, 2, 2"</definedName>
    <definedName name="cb_sChart1755F643_opts" hidden="1">"1, 1, 1, False, 2, False, False, , 0, False, False, 2, 1"</definedName>
    <definedName name="cb_sChart1755FC0D_opts" hidden="1">"1, 1, 1, False, 2, True, False, , 0, False, False, 2, 1"</definedName>
    <definedName name="cb_sChart175849A6_opts" hidden="1">"1, 1, 1, False, 2, False, False, , 0, False, False, 2, 1"</definedName>
    <definedName name="cb_sChart175885B1_opts" hidden="1">"1, 1, 1, False, 2, False, False, , 0, False, False, 1, 1"</definedName>
    <definedName name="cb_sChart175890FE_opts" hidden="1">"1, 1, 1, False, 2, True, False, , 0, False, False, 1, 1"</definedName>
    <definedName name="cb_sChart1765309A_opts" hidden="1">"2, 1, 2, True, 2, False, False, , 0, False, True, 1, 1"</definedName>
    <definedName name="cb_sChart1769A36D_opts" hidden="1">"2, 1, 2, True, 2, False, False, , 0, False, True, 1, 1"</definedName>
    <definedName name="cb_sChart1769CA15_opts" hidden="1">"1, 9, 1, False, 2, False, False, , 0, False, True, 1, 1"</definedName>
    <definedName name="cb_sChart182C6410_opts" hidden="1">"1, 1, 1, False, 2, True, False, , 0, False, False, 2, 2"</definedName>
    <definedName name="cb_sChart182C682D_opts" hidden="1">"2, 1, 1, False, 2, False, False, , 0, False, False, 2, 2"</definedName>
    <definedName name="cb_sChart182C6A08_opts" hidden="1">"2, 1, 1, True, 2, False, False, , 0, False, True, 2, 2"</definedName>
    <definedName name="cb_sChart182C8139_opts" hidden="1">"1, 10, 1, False, 2, False, False, , 0, False, False, 1, 1"</definedName>
    <definedName name="cb_sChart182CA784_opts" hidden="1">"2, 1, 1, True, 2, False, False, , 0, False, True, 2, 2"</definedName>
    <definedName name="cb_sChart182CB588_opts" hidden="1">"1, 1, 1, False, 2, True, False, , 0, False, False, 2, 2"</definedName>
    <definedName name="cb_sChart182CB687_opts" hidden="1">"1, 1, 1, False, 2, True, False, , 0, False, False, 2, 2"</definedName>
    <definedName name="cb_sChart182CB729_opts" hidden="1">"1, 1, 1, False, 2, True, False, , 0, False, False, 2, 2"</definedName>
    <definedName name="cb_sChart182CB879_opts" hidden="1">"1, 1, 1, False, 2, True, False, , 0, False, False, 2, 2"</definedName>
    <definedName name="cb_sChart182CCD73_opts" hidden="1">"2, 1, 2, True, 2, False, False, , 0, False, True, 1, 1"</definedName>
    <definedName name="cb_sChart182D26A7_opts" hidden="1">"1, 9, 1, False, 2, False, False, , 0, False, True, 1, 1"</definedName>
    <definedName name="cb_sChart182EE412_opts" hidden="1">"1, 3, 1, False, 2, False, False, , 0, False, False, 2, 2"</definedName>
    <definedName name="cb_sChart182EE7EA_opts" hidden="1">"1, 3, 1, False, 2, True, False, , 0, False, True, 2, 2"</definedName>
    <definedName name="cb_sChart182EEAFD_opts" hidden="1">"1, 3, 1, False, 2, False, False, , 0, False, True, 1, 1"</definedName>
    <definedName name="cb_sChart182EEB7C_opts" hidden="1">"1, 3, 1, False, 2, False, False, , 0, False, True, 2, 2"</definedName>
    <definedName name="cb_sChart182EFA23_opts" hidden="1">"1, 3, 1, False, 2, False, False, , 0, False, True, 2, 2"</definedName>
    <definedName name="cb_sChart182F2AF6_opts" hidden="1">"1, 10, 1, False, 2, False, False, , 0, False, False, 1, 1"</definedName>
    <definedName name="cb_sChart182F2C80_opts" hidden="1">"1, 10, 1, False, 2, False, False, , 0, False, False, 1, 1"</definedName>
    <definedName name="cb_sChart182F3616_opts" hidden="1">"1, 10, 1, False, 2, False, False, , 0, False, False, 1, 1"</definedName>
    <definedName name="cb_sChart182F379F_opts" hidden="1">"1, 10, 1, False, 2, False, False, , 0, False, False, 1, 1"</definedName>
    <definedName name="cb_sChart182F6E6B_opts" hidden="1">"1, 1, 1, False, 2, True, False, , 0, False, False, 1, 2"</definedName>
    <definedName name="cb_sChart182F8534_opts" hidden="1">"1, 1, 1, False, 2, True, False, , 0, False, False, 2, 2"</definedName>
    <definedName name="cb_sChart182F90BC_opts" hidden="1">"1, 1, 1, False, 2, True, False, , 0, False, False, 2, 2"</definedName>
    <definedName name="cb_sChart18446126_opts" hidden="1">"2, 1, 2, True, 2, False, False, , 0, False, True, 1, 1"</definedName>
    <definedName name="cb_sChart1844654F_opts" hidden="1">"1, 9, 1, False, 2, False, False, , 0, False, True, 1, 1"</definedName>
    <definedName name="cb_sChart189C3065_opts" hidden="1">"2, 1, 2, True, 2, False, False, , 0, False, True, 1, 1"</definedName>
    <definedName name="cb_sChart18D72224_opts" hidden="1">"2, 1, 2, True, 2, False, False, , 0, False, True, 1, 1"</definedName>
    <definedName name="cb_sChart1AC0211C_opts" hidden="1">"1, 1, 1, False, 2, False, False, , 0, False, False, 2, 2"</definedName>
    <definedName name="cb_sChart1AC021B3_opts" hidden="1">"1, 1, 1, False, 2, False, False, , 0, False, False, 2, 2"</definedName>
    <definedName name="cb_sChart1AC02226_opts" hidden="1">"1, 1, 1, False, 2, False, False, , 0, False, False, 2, 2"</definedName>
    <definedName name="cb_sChart1AC02446_opts" hidden="1">"1, 1, 1, False, 2, True, False, , 0, False, True, 2, 2"</definedName>
    <definedName name="cb_sChart1AC02765_opts" hidden="1">"1, 1, 1, False, 2, True, False, , 0, False, True, 2, 2"</definedName>
    <definedName name="cb_sChart1AC027D9_opts" hidden="1">"1, 1, 1, False, 2, True, False, , 0, False, True, 2, 2"</definedName>
    <definedName name="cb_sChart1B1BE962_opts" hidden="1">"1, 1, 1, False, 2, True, False, , 0, False, True, 1, 1"</definedName>
    <definedName name="cb_sChart1B1BEC47_opts" hidden="1">"1, 1, 1, False, 2, True, False, , 0, False, False, 1, 1"</definedName>
    <definedName name="cb_sChart1B1BEDFF_opts" hidden="1">"1, 1, 1, False, 2, True, False, , 0, False, False, 1, 1"</definedName>
    <definedName name="cb_sChart1B1BF0B5_opts" hidden="1">"1, 1, 1, False, 2, True, False, , 0, False, False, 1, 1"</definedName>
    <definedName name="cb_sChart1B1BF228_opts" hidden="1">"1, 1, 1, False, 2, True, False, , 0, False, False, 1, 1"</definedName>
    <definedName name="cb_sChart1B1BF30F_opts" hidden="1">"1, 1, 1, False, 2, True, False, , 0, False, False, 1, 2"</definedName>
    <definedName name="cb_sChart1B1BF48D_opts" hidden="1">"1, 1, 1, False, 2, True, False, , 0, False, False, 1, 1"</definedName>
    <definedName name="cb_sChart1B1BF772_opts" hidden="1">"2, 1, 1, False, 2, False, False, , 0, False, False, 1, 1"</definedName>
    <definedName name="cb_sChart1B2A786B_opts" hidden="1">"1, 9, 1, False, 2, False, False, , 0, False, True, 1, 1"</definedName>
    <definedName name="cb_sChart1B36F9D3_opts" hidden="1">"2, 1, 1, False, 2, False, False, , 0, False, False, 1, 1"</definedName>
    <definedName name="cb_sChart1B36FA69_opts" hidden="1">"2, 1, 1, True, 2, False, False, , 0, False, True, 1, 1"</definedName>
    <definedName name="cb_sChart1B36FB17_opts" hidden="1">"2, 1, 2, True, 2, False, False, , 0, False, True, 1, 1"</definedName>
    <definedName name="cb_sChart1B3899A2_opts" hidden="1">"1, 9, 1, False, 2, False, False, , 0, False, True, 1, 1"</definedName>
    <definedName name="cb_sChart1B597E8A_opts" hidden="1">"1, 3, 1, False, 2, False, False, , 0, False, False, 1, 1"</definedName>
    <definedName name="cb_sChart1B598BC9_opts" hidden="1">"1, 3, 1, False, 2, False, False, , 0, False, True, 1, 1"</definedName>
    <definedName name="cb_sChart1B598CA5_opts" hidden="1">"1, 3, 1, False, 2, True, False, , 0, False, False, 1, 1"</definedName>
    <definedName name="cb_sChart1B598D98_opts" hidden="1">"1, 5, 1, False, 2, False, False, , 0, False, False, 1, 1"</definedName>
    <definedName name="cb_sChart1B598E69_opts" hidden="1">"1, 3, 1, False, 2, False, False, , 0, False, True, 1, 1"</definedName>
    <definedName name="cb_sChart1B59DA46_opts" hidden="1">"1, 3, 1, False, 2, True, False, , 0, False, True, 1, 2"</definedName>
    <definedName name="cb_sChart1B59F03F_opts" hidden="1">"1, 3, 1, False, 2, True, False, , 0, False, True, 1, 2"</definedName>
    <definedName name="cb_sChart1B76B73C_opts" hidden="1">"2, 1, 2, True, 2, False, False, , 0, False, True, 1, 1"</definedName>
    <definedName name="cb_sChart1B76EB51_opts" hidden="1">"1, 9, 1, False, 2, False, False, , 0, False, True, 1, 1"</definedName>
    <definedName name="cb_sChart1B854864_opts" hidden="1">"2, 1, 2, True, 2, False, False, , 0, False, True, 1, 1"</definedName>
    <definedName name="cb_sChart1B855A06_opts" hidden="1">"2, 1, 2, True, 2, False, False, , 0, False, True, 1, 1"</definedName>
    <definedName name="cb_sChart1B857654_opts" hidden="1">"1, 3, 1, False, 2, True, False, , 0, False, True, 1, 1"</definedName>
    <definedName name="cb_sChart1B8582DA_opts" hidden="1">"1, 5, 1, False, 2, False, False, , 0, False, False, 1, 1"</definedName>
    <definedName name="cb_sChart1B85949E_opts" hidden="1">"2, 1, 1, False, 2, False, False, , 0, False, False, 1, 1"</definedName>
    <definedName name="cb_sChart1B90E804_opts" hidden="1">"1, 1, 1, False, 2, True, False, , 0, False, False, 1, 1"</definedName>
    <definedName name="cb_sChart1B90EF28_opts" hidden="1">"1, 1, 1, False, 2, True, False, , 0, False, False, 1, 1"</definedName>
    <definedName name="cb_sChart1B90FE93_opts" hidden="1">"1, 1, 1, False, 2, True, False, , 0, False, False, 1, 1"</definedName>
    <definedName name="cb_sChart1B910758_opts" hidden="1">"2, 1, 2, True, 2, False, False, , 0, False, True, 1, 1"</definedName>
    <definedName name="cb_sChart1B911376_opts" hidden="1">"1, 1, 1, False, 2, True, False, , 0, False, False, 1, 1"</definedName>
    <definedName name="cb_sChart1B911C6A_opts" hidden="1">"2, 1, 1, False, 2, True, False, , 0, False, False, 1, 1"</definedName>
    <definedName name="cb_sChart1B912893_opts" hidden="1">"1, 6, 1, False, 2, False, False, , 0, False, False, 1, 1"</definedName>
    <definedName name="cb_sChart1C3BD6A6_opts" hidden="1">"1, 10, 1, False, 2, False, False, , 0, False, False, 1, 1"</definedName>
    <definedName name="cb_sChart1C57CB5C_opts" hidden="1">"1, 10, 1, False, 2, False, False, , 0, False, False, 1, 1"</definedName>
    <definedName name="cb_sChart1C5896AD_opts" hidden="1">"1, 10, 1, False, 2, False, False, , 0, False, False, 1, 1"</definedName>
    <definedName name="cb_sChart1C589842_opts" hidden="1">"1, 10, 1, False, 2, False, False, , 0, False, False, 1, 1"</definedName>
    <definedName name="cb_sChart1C5FD194_opts" hidden="1">"2, 1, 2, True, 2, False, False, , 0, False, True, 1, 1"</definedName>
    <definedName name="cb_sChart1C5FEB93_opts" hidden="1">"2, 1, 2, True, 2, False, False, , 0, False, True, 1, 1"</definedName>
    <definedName name="cb_sChart1C6D61E4_opts" hidden="1">"2, 1, 3, False, 2, False, False, , 0, False, False, 1, 1"</definedName>
    <definedName name="cb_sChart1D5372A5_opts" hidden="1">"1, 5, 1, False, 2, False, False, , 0, False, False, 1, 1"</definedName>
    <definedName name="cb_sChart41E9A35_opts" hidden="1">"1, 9, 1, False, 2, False, False, , 0, False, True, 1, 1"</definedName>
    <definedName name="cb_sChart68E08A4_opts" hidden="1">"1, 1, 1, False, 2, True, False, , 0, False, False, 2, 2"</definedName>
    <definedName name="cb_sChart6F544DD_opts" hidden="1">"1, 3, 1, False, 2, False, False, , 0, False, False, 2, 1"</definedName>
    <definedName name="cb_sChart74FE4B0_opts" hidden="1">"1, 4, 1, False, 2, True, False, , 0, False, False, 1, 1"</definedName>
    <definedName name="cb_sChart74FE8FC_opts" hidden="1">"1, 4, 1, False, 2, True, False, , 0, False, False, 1, 1"</definedName>
    <definedName name="cb_sChartE2218BA_opts" hidden="1">"1, 4, 1, False, 2, False, False, , 0, False, True, 1, 1"</definedName>
    <definedName name="cb_sChartE221ADA_opts" hidden="1">"1, 5, 1, False, 2, False, False, , 0, False, False, 1, 1"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046D89_opts" hidden="1">"1, 1, 1, False, 2, True, False, , 1, False, False, 1, 1"</definedName>
    <definedName name="cb_sChartF048B26_opts" hidden="1">"1, 5, 1, False, 2, False, False, , 1, False, False, 1, 2"</definedName>
    <definedName name="cb_sChartF2B7B01_opts" hidden="1">"1, 1, 1, False, 2, True, False, , 1, False, False,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BWorkbookPriority" hidden="1">-1856004391</definedName>
    <definedName name="cc" localSheetId="2" hidden="1">{#N/A,#N/A,FALSE,"CBE";#N/A,#N/A,FALSE,"SWK"}</definedName>
    <definedName name="cc" hidden="1">{#N/A,#N/A,FALSE,"CBE";#N/A,#N/A,FALSE,"SWK"}</definedName>
    <definedName name="ccc" localSheetId="2" hidden="1">{"VOLVSBUD",#N/A,FALSE,"VOLUMI";"NETVSBUD",#N/A,FALSE,"NET";"PTAXVSBUD",#N/A,FALSE,"PTAX"}</definedName>
    <definedName name="ccc" hidden="1">{"VOLVSBUD",#N/A,FALSE,"VOLUMI";"NETVSBUD",#N/A,FALSE,"NET";"PTAXVSBUD",#N/A,FALSE,"PTAX"}</definedName>
    <definedName name="cccc" localSheetId="2" hidden="1">{#N/A,#N/A,FALSE,"Operations";#N/A,#N/A,FALSE,"Financials"}</definedName>
    <definedName name="cccc" hidden="1">{#N/A,#N/A,FALSE,"Operations";#N/A,#N/A,FALSE,"Financials"}</definedName>
    <definedName name="ccccc1" localSheetId="2" hidden="1">{#N/A,#N/A,FALSE,"DBK";#N/A,#N/A,FALSE,"102-1";#N/A,#N/A,FALSE,"102-2";#N/A,#N/A,FALSE,"102-447";#N/A,#N/A,FALSE,"441-60"}</definedName>
    <definedName name="ccccc1" hidden="1">{#N/A,#N/A,FALSE,"DBK";#N/A,#N/A,FALSE,"102-1";#N/A,#N/A,FALSE,"102-2";#N/A,#N/A,FALSE,"102-447";#N/A,#N/A,FALSE,"441-60"}</definedName>
    <definedName name="ccccccccccccccc" hidden="1">#N/A</definedName>
    <definedName name="Ccy">[56]Comps!$F$34</definedName>
    <definedName name="cdafaf" localSheetId="2" hidden="1">{#N/A,#N/A,TRUE,"Main Issues";#N/A,#N/A,TRUE,"Income statement ($)"}</definedName>
    <definedName name="cdafaf" hidden="1">{#N/A,#N/A,TRUE,"Main Issues";#N/A,#N/A,TRUE,"Income statement ($)"}</definedName>
    <definedName name="cert" localSheetId="2" hidden="1">{"fis.dbo.r1_datasum"}</definedName>
    <definedName name="cert" hidden="1">{"fis.dbo.r1_datasum"}</definedName>
    <definedName name="cert1" localSheetId="2" hidden="1">{"fis.dbo.r1_datasum"}</definedName>
    <definedName name="cert1" hidden="1">{"fis.dbo.r1_datasum"}</definedName>
    <definedName name="cespititotali" localSheetId="2" hidden="1">{#N/A,#N/A,FALSE,"Flash"}</definedName>
    <definedName name="cespititotali" hidden="1">{#N/A,#N/A,FALSE,"Flash"}</definedName>
    <definedName name="CF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F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hangeRange" localSheetId="2" hidden="1">'Bridge Value'!ChangeRange</definedName>
    <definedName name="ChangeRange" hidden="1">ChangeRange</definedName>
    <definedName name="Checkchek" localSheetId="2" hidden="1">#REF!</definedName>
    <definedName name="Checkchek" hidden="1">#REF!</definedName>
    <definedName name="chiho" localSheetId="2" hidden="1">{"'下期集計（10.27迄・速報値）'!$Q$16"}</definedName>
    <definedName name="chiho" hidden="1">{"'下期集計（10.27迄・速報値）'!$Q$16"}</definedName>
    <definedName name="CIAO" hidden="1">#N/A</definedName>
    <definedName name="CIQANR_0ed19977077a4f808e644b10ca1cbcc1" hidden="1">#REF!</definedName>
    <definedName name="CIQANR_11360f82cdab41b7b039f17b0397741b" hidden="1">#REF!</definedName>
    <definedName name="CIQWBGuid" hidden="1">"40e3d835-9f29-4337-a55a-96eb4967efdd"</definedName>
    <definedName name="CIQWBGuid_1" hidden="1">"Project Spa Analysis v14.xlsx"</definedName>
    <definedName name="CL" hidden="1">1</definedName>
    <definedName name="CLsysID" hidden="1">"BWP"</definedName>
    <definedName name="Code" hidden="1">#REF!</definedName>
    <definedName name="Comp" localSheetId="2" hidden="1">{"First Page",#N/A,FALSE,"Surfactants LBO";"Second Page",#N/A,FALSE,"Surfactants LBO"}</definedName>
    <definedName name="Comp" hidden="1">{"First Page",#N/A,FALSE,"Surfactants LBO";"Second Page",#N/A,FALSE,"Surfactants LBO"}</definedName>
    <definedName name="Comparable" localSheetId="2" hidden="1">{"First Page",#N/A,FALSE,"Surfactants LBO";"Second Page",#N/A,FALSE,"Surfactants LBO"}</definedName>
    <definedName name="Comparable" hidden="1">{"First Page",#N/A,FALSE,"Surfactants LBO";"Second Page",#N/A,FALSE,"Surfactants LBO"}</definedName>
    <definedName name="compenso" hidden="1">#REF!</definedName>
    <definedName name="Consolidation" localSheetId="2" hidden="1">{"'Internat.oper.netti'!$B$1:$J$25"}</definedName>
    <definedName name="Consolidation" hidden="1">{"'Internat.oper.netti'!$B$1:$J$25"}</definedName>
    <definedName name="ContentsHelp" localSheetId="7" hidden="1">[57]!ContentsHelp</definedName>
    <definedName name="ContentsHelp" localSheetId="9" hidden="1">[57]!ContentsHelp</definedName>
    <definedName name="ContentsHelp" hidden="1">[57]!ContentsHelp</definedName>
    <definedName name="Conv">[56]Comps!$F$35</definedName>
    <definedName name="cooper2" localSheetId="2" hidden="1">{#N/A,#N/A,TRUE,"Pro Forma";#N/A,#N/A,TRUE,"PF_Bal";#N/A,#N/A,TRUE,"PF_INC";#N/A,#N/A,TRUE,"CBE";#N/A,#N/A,TRUE,"SWK"}</definedName>
    <definedName name="cooper2" hidden="1">{#N/A,#N/A,TRUE,"Pro Forma";#N/A,#N/A,TRUE,"PF_Bal";#N/A,#N/A,TRUE,"PF_INC";#N/A,#N/A,TRUE,"CBE";#N/A,#N/A,TRUE,"SWK"}</definedName>
    <definedName name="copia" localSheetId="2" hidden="1">{"CONSEJO",#N/A,FALSE,"Dist p0";"CONSEJO",#N/A,FALSE,"Ficha CODICE"}</definedName>
    <definedName name="copia" hidden="1">{"CONSEJO",#N/A,FALSE,"Dist p0";"CONSEJO",#N/A,FALSE,"Ficha CODICE"}</definedName>
    <definedName name="coun" localSheetId="2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2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" localSheetId="2" hidden="1">{#N/A,#N/A,FALSE,"Assessment";#N/A,#N/A,FALSE,"Staffing";#N/A,#N/A,FALSE,"Hires";#N/A,#N/A,FALSE,"Assumptions"}</definedName>
    <definedName name="COUNTRY" hidden="1">{#N/A,#N/A,FALSE,"Assessment";#N/A,#N/A,FALSE,"Staffing";#N/A,#N/A,FALSE,"Hires";#N/A,#N/A,FALSE,"Assumptions"}</definedName>
    <definedName name="CreateTable" localSheetId="7" hidden="1">[57]!CreateTable</definedName>
    <definedName name="CreateTable" localSheetId="9" hidden="1">[57]!CreateTable</definedName>
    <definedName name="CreateTable" hidden="1">[57]!CreateTable</definedName>
    <definedName name="CSDCDS" hidden="1">[58]AW!$E$11:$E$24</definedName>
    <definedName name="cu102.ShareScalingFactor" hidden="1">1000000</definedName>
    <definedName name="cu103.EmployeeScalingFactor" hidden="1">1000</definedName>
    <definedName name="cu107.DPSSymbol" hidden="1">"US$"</definedName>
    <definedName name="cu107.EPSSymbol" hidden="1">"US$"</definedName>
    <definedName name="cu71.ScalingFactor" hidden="1">1000000</definedName>
    <definedName name="cualquiera" localSheetId="2" hidden="1">{"uno",#N/A,FALSE,"Dist total";"COMENTARIO",#N/A,FALSE,"Ficha CODICE"}</definedName>
    <definedName name="cualquiera" hidden="1">{"uno",#N/A,FALSE,"Dist total";"COMENTARIO",#N/A,FALSE,"Ficha CODICE"}</definedName>
    <definedName name="cuenta" localSheetId="2" hidden="1">{"CONSEJO",#N/A,FALSE,"Dist p0";"CONSEJO",#N/A,FALSE,"Ficha CODICE"}</definedName>
    <definedName name="cuenta" hidden="1">{"CONSEJO",#N/A,FALSE,"Dist p0";"CONSEJO",#N/A,FALSE,"Ficha CODICE"}</definedName>
    <definedName name="cumulative_interest" localSheetId="2" hidden="1">{#N/A,#N/A,FALSE,"Aging Summary";#N/A,#N/A,FALSE,"Ratio Analysis";#N/A,#N/A,FALSE,"Test 120 Day Accts";#N/A,#N/A,FALSE,"Tickmarks"}</definedName>
    <definedName name="cumulative_interest" hidden="1">{#N/A,#N/A,FALSE,"Aging Summary";#N/A,#N/A,FALSE,"Ratio Analysis";#N/A,#N/A,FALSE,"Test 120 Day Accts";#N/A,#N/A,FALSE,"Tickmarks"}</definedName>
    <definedName name="currency" localSheetId="2">[59]LBO!$AC$28</definedName>
    <definedName name="currency">LBO!$AC$28</definedName>
    <definedName name="cursource" hidden="1">"SQLServer"</definedName>
    <definedName name="Customers" localSheetId="2" hidden="1">{#N/A,#N/A,FALSE,"1996";#N/A,#N/A,FALSE,"1995";#N/A,#N/A,FALSE,"1994"}</definedName>
    <definedName name="Customers" hidden="1">{#N/A,#N/A,FALSE,"1996";#N/A,#N/A,FALSE,"1995";#N/A,#N/A,FALSE,"1994"}</definedName>
    <definedName name="CV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CV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cvcxyv" localSheetId="2" hidden="1">Main.SAPF4Help()</definedName>
    <definedName name="cvcxyv" localSheetId="7" hidden="1">Main.SAPF4Help()</definedName>
    <definedName name="cvcxyv" localSheetId="9" hidden="1">Main.SAPF4Help()</definedName>
    <definedName name="cvcxyv" hidden="1">Main.SAPF4Help()</definedName>
    <definedName name="Cwvu.GREY_ALL." localSheetId="2" hidden="1">#REF!</definedName>
    <definedName name="Cwvu.GREY_ALL." hidden="1">#REF!</definedName>
    <definedName name="cxvbvcxb" localSheetId="2" hidden="1">[58]RSG!#REF!</definedName>
    <definedName name="cxvbvcxb" hidden="1">[58]RSG!#REF!</definedName>
    <definedName name="cxvcxy" localSheetId="2" hidden="1">Main.SAPF4Help()</definedName>
    <definedName name="cxvcxy" localSheetId="7" hidden="1">Main.SAPF4Help()</definedName>
    <definedName name="cxvcxy" localSheetId="9" hidden="1">Main.SAPF4Help()</definedName>
    <definedName name="cxvcxy" hidden="1">Main.SAPF4Help()</definedName>
    <definedName name="cyril" localSheetId="2" hidden="1">{"CECons",#N/A,FALSE,"CE"}</definedName>
    <definedName name="cyril" hidden="1">{"CECons",#N/A,FALSE,"CE"}</definedName>
    <definedName name="d" hidden="1">#REF!</definedName>
    <definedName name="da" localSheetId="2" hidden="1">{#N/A,#N/A,FALSE,"model"}</definedName>
    <definedName name="da" hidden="1">{#N/A,#N/A,FALSE,"model"}</definedName>
    <definedName name="daaaaaa1" localSheetId="2" hidden="1">{#N/A,#N/A,FALSE,"model"}</definedName>
    <definedName name="daaaaaa1" hidden="1">{#N/A,#N/A,FALSE,"model"}</definedName>
    <definedName name="daas" localSheetId="2" hidden="1">Main.SAPF4Help()</definedName>
    <definedName name="daas" localSheetId="7" hidden="1">Main.SAPF4Help()</definedName>
    <definedName name="daas" localSheetId="9" hidden="1">Main.SAPF4Help()</definedName>
    <definedName name="daas" hidden="1">Main.SAPF4Help()</definedName>
    <definedName name="dad" localSheetId="2" hidden="1">#REF!</definedName>
    <definedName name="dad" hidden="1">#REF!</definedName>
    <definedName name="dada" localSheetId="2" hidden="1">#REF!</definedName>
    <definedName name="dada" hidden="1">#REF!</definedName>
    <definedName name="dadasda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ni55" hidden="1">134217783</definedName>
    <definedName name="daniben10" hidden="1">"07/03/2008 9.34.10"</definedName>
    <definedName name="das" hidden="1">#REF!</definedName>
    <definedName name="Data_summary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ata_summary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ATA1" hidden="1">[60]CONSIAGRETI!$A$2:$A$430</definedName>
    <definedName name="DATA2" hidden="1">'[61]piano conti 2008'!#REF!</definedName>
    <definedName name="DATA3" hidden="1">'[61]piano conti 2008'!#REF!</definedName>
    <definedName name="dbase_char_set" hidden="1">1</definedName>
    <definedName name="dbase_compatibility" hidden="1">1</definedName>
    <definedName name="dbase_dflt" hidden="1">TRUE</definedName>
    <definedName name="DCF_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g" localSheetId="2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dcg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dd" localSheetId="2" hidden="1">{#N/A,#N/A,FALSE,"Layout Aktiva";#N/A,#N/A,FALSE,"Layout Passiva"}</definedName>
    <definedName name="dd" hidden="1">{#N/A,#N/A,FALSE,"Layout Aktiva";#N/A,#N/A,FALSE,"Layout Passiva"}</definedName>
    <definedName name="ddd" localSheetId="2" hidden="1">{"Fullreport",#N/A,TRUE,"MBOCO"}</definedName>
    <definedName name="ddd" hidden="1">{"Fullreport",#N/A,TRUE,"MBOCO"}</definedName>
    <definedName name="dddd" localSheetId="2" hidden="1">{"ANAR",#N/A,FALSE,"Dist total";"MARGEN",#N/A,FALSE,"Dist total";"COMENTARIO",#N/A,FALSE,"Ficha CODICE";"CONSEJO",#N/A,FALSE,"Dist p0";"uno",#N/A,FALSE,"Dist total"}</definedName>
    <definedName name="dddd" hidden="1">{"ANAR",#N/A,FALSE,"Dist total";"MARGEN",#N/A,FALSE,"Dist total";"COMENTARIO",#N/A,FALSE,"Ficha CODICE";"CONSEJO",#N/A,FALSE,"Dist p0";"uno",#N/A,FALSE,"Dist total"}</definedName>
    <definedName name="ddddd" localSheetId="2" hidden="1">{"Q_Statistics_NME",#N/A,FALSE,"NME"}</definedName>
    <definedName name="ddddd" hidden="1">{"Q_Statistics_NME",#N/A,FALSE,"NME"}</definedName>
    <definedName name="dddddd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dddddd" hidden="1">{#N/A,#N/A,TRUE,"Allacciamenti 5 anni";#N/A,#N/A,TRUE,"Carico 5 anni";#N/A,#N/A,TRUE,"Qualità a) 5 anni";#N/A,#N/A,TRUE,"Qualità b) 5 anni";#N/A,#N/A,TRUE,"Impatto ambientale 5 anni";#N/A,#N/A,TRUE,"Adeg. tecnico 5 anni"}</definedName>
    <definedName name="ddddddd" localSheetId="2" hidden="1">{"ANAR",#N/A,FALSE,"Dist total";"MARGEN",#N/A,FALSE,"Dist total";"COMENTARIO",#N/A,FALSE,"Ficha CODICE";"CONSEJO",#N/A,FALSE,"Dist p0";"uno",#N/A,FALSE,"Dist total"}</definedName>
    <definedName name="ddddddd" hidden="1">{"ANAR",#N/A,FALSE,"Dist total";"MARGEN",#N/A,FALSE,"Dist total";"COMENTARIO",#N/A,FALSE,"Ficha CODICE";"CONSEJO",#N/A,FALSE,"Dist p0";"uno",#N/A,FALSE,"Dist total"}</definedName>
    <definedName name="de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ath_Rate" hidden="1">[50]InitialScreen!$C$209</definedName>
    <definedName name="ded" localSheetId="2" hidden="1">{#N/A,#N/A,FALSE,"Layout Aktiva";#N/A,#N/A,FALSE,"Layout Passiva";#N/A,#N/A,FALSE,"Layout GuV";#N/A,#N/A,FALSE,"Layout Cash Flow";#N/A,#N/A,FALSE,"Mittelherkunft";#N/A,#N/A,FALSE,"Mittelverwendung";#N/A,#N/A,FALSE,"Finanzbedarsrechnung"}</definedName>
    <definedName name="ded" hidden="1">{#N/A,#N/A,FALSE,"Layout Aktiva";#N/A,#N/A,FALSE,"Layout Passiva";#N/A,#N/A,FALSE,"Layout GuV";#N/A,#N/A,FALSE,"Layout Cash Flow";#N/A,#N/A,FALSE,"Mittelherkunft";#N/A,#N/A,FALSE,"Mittelverwendung";#N/A,#N/A,FALSE,"Finanzbedarsrechnung"}</definedName>
    <definedName name="deded" localSheetId="2" hidden="1">{#N/A,#N/A,FALSE,"Layout GuV"}</definedName>
    <definedName name="deded" hidden="1">{#N/A,#N/A,FALSE,"Layout GuV"}</definedName>
    <definedName name="dededed" localSheetId="2" hidden="1">{#N/A,#N/A,FALSE,"Finanzbedarsrechnung"}</definedName>
    <definedName name="dededed" hidden="1">{#N/A,#N/A,FALSE,"Finanzbedarsrechnung"}</definedName>
    <definedName name="dedededed" localSheetId="2" hidden="1">{#N/A,#N/A,FALSE,"Layout GuV"}</definedName>
    <definedName name="dedededed" hidden="1">{#N/A,#N/A,FALSE,"Layout GuV"}</definedName>
    <definedName name="dededededd" localSheetId="2" hidden="1">{#N/A,#N/A,FALSE,"Layout Aktiva";#N/A,#N/A,FALSE,"Layout Passiva"}</definedName>
    <definedName name="dededededd" hidden="1">{#N/A,#N/A,FALSE,"Layout Aktiva";#N/A,#N/A,FALSE,"Layout Passiva"}</definedName>
    <definedName name="deds" localSheetId="2" hidden="1">{#N/A,#N/A,FALSE,"Layout GuV"}</definedName>
    <definedName name="deds" hidden="1">{#N/A,#N/A,FALSE,"Layout GuV"}</definedName>
    <definedName name="defini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defini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defqad" localSheetId="2" hidden="1">Main.SAPF4Help()</definedName>
    <definedName name="defqad" localSheetId="7" hidden="1">Main.SAPF4Help()</definedName>
    <definedName name="defqad" localSheetId="9" hidden="1">Main.SAPF4Help()</definedName>
    <definedName name="defqad" hidden="1">Main.SAPF4Help()</definedName>
    <definedName name="DeleteRange" localSheetId="7" hidden="1">[57]!DeleteRange</definedName>
    <definedName name="DeleteRange" localSheetId="9" hidden="1">[57]!DeleteRange</definedName>
    <definedName name="DeleteRange" hidden="1">[57]!DeleteRange</definedName>
    <definedName name="DeleteTable" localSheetId="7" hidden="1">[57]!DeleteTable</definedName>
    <definedName name="DeleteTable" localSheetId="9" hidden="1">[57]!DeleteTable</definedName>
    <definedName name="DeleteTable" hidden="1">[57]!DeleteTable</definedName>
    <definedName name="DEM" hidden="1">1.95583</definedName>
    <definedName name="DEMeXToEUR" localSheetId="2" hidden="1">1/EUReXToDEM</definedName>
    <definedName name="DEMeXToEUR" localSheetId="7" hidden="1">1/EUReXToDEM</definedName>
    <definedName name="DEMeXToEUR" localSheetId="9" hidden="1">1/EUReXToDEM</definedName>
    <definedName name="DEMeXToEUR" hidden="1">1/EUReXToDEM</definedName>
    <definedName name="DETT" localSheetId="2" hidden="1">{#N/A,#N/A,FALSE,"Flash"}</definedName>
    <definedName name="DETT" hidden="1">{#N/A,#N/A,FALSE,"Flash"}</definedName>
    <definedName name="detz" localSheetId="2" hidden="1">{"Ergebnisbericht_UBA",#N/A,FALSE,"MB"}</definedName>
    <definedName name="detz" hidden="1">{"Ergebnisbericht_UBA",#N/A,FALSE,"MB"}</definedName>
    <definedName name="df" localSheetId="2" hidden="1">{"comps",#N/A,FALSE,"comps";"notes",#N/A,FALSE,"comps"}</definedName>
    <definedName name="df" hidden="1">{"comps",#N/A,FALSE,"comps";"notes",#N/A,FALSE,"comps"}</definedName>
    <definedName name="dfahdfa" localSheetId="2" hidden="1">{0,0,0,0;0,0,0,0;0,0,0,0;TRUE,0,0,0;0,0,0,0;0,0,0,0;0,0,0,0;0,0,147.84,147.84;12,1774.08,0,0;0,0,0,#NULL!;0,0,0,0;0,0,TRUE,0;0,TRUE,TRUE,TRUE;0,0,0,0;0,0,0,0;0,0,0,0;0,0,0,0;0,0,0,0;0,0,0,0;0,0,0,0}</definedName>
    <definedName name="dfahdfa" hidden="1">{0,0,0,0;0,0,0,0;0,0,0,0;TRUE,0,0,0;0,0,0,0;0,0,0,0;0,0,0,0;0,0,147.84,147.84;12,1774.08,0,0;0,0,0,#NULL!;0,0,0,0;0,0,TRUE,0;0,TRUE,TRUE,TRUE;0,0,0,0;0,0,0,0;0,0,0,0;0,0,0,0;0,0,0,0;0,0,0,0;0,0,0,0}</definedName>
    <definedName name="dfasdf" localSheetId="2" hidden="1">{"'Internat.oper.netti'!$B$1:$J$25"}</definedName>
    <definedName name="dfasdf" hidden="1">{"'Internat.oper.netti'!$B$1:$J$25"}</definedName>
    <definedName name="dfd" localSheetId="2" hidden="1">{"comp1",#N/A,FALSE,"COMPS";"footnotes",#N/A,FALSE,"COMPS"}</definedName>
    <definedName name="dfd" hidden="1">{"comp1",#N/A,FALSE,"COMPS";"footnotes",#N/A,FALSE,"COMPS"}</definedName>
    <definedName name="dfdfg" localSheetId="2" hidden="1">{#N/A,#N/A,FALSE,"Aging Summary";#N/A,#N/A,FALSE,"Ratio Analysis";#N/A,#N/A,FALSE,"Test 120 Day Accts";#N/A,#N/A,FALSE,"Tickmarks"}</definedName>
    <definedName name="dfdfg" hidden="1">{#N/A,#N/A,FALSE,"Aging Summary";#N/A,#N/A,FALSE,"Ratio Analysis";#N/A,#N/A,FALSE,"Test 120 Day Accts";#N/A,#N/A,FALSE,"Tickmarks"}</definedName>
    <definedName name="DFFDG" hidden="1">[58]RSG!#REF!</definedName>
    <definedName name="dfg" localSheetId="2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dfg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dfgdf" localSheetId="2" hidden="1">{"'Finale (2)'!$A$2:$C$3"}</definedName>
    <definedName name="dfgdf" hidden="1">{"'Finale (2)'!$A$2:$C$3"}</definedName>
    <definedName name="dfgds" hidden="1">38922.8233796296</definedName>
    <definedName name="dfgfdc" hidden="1">'[62]sales vol.'!$I$1632:$I$1635</definedName>
    <definedName name="dfghs" localSheetId="2" hidden="1">{"Ergebnisbericht_UBA",#N/A,FALSE,"MB"}</definedName>
    <definedName name="dfghs" hidden="1">{"Ergebnisbericht_UBA",#N/A,FALSE,"MB"}</definedName>
    <definedName name="dfh" localSheetId="2" hidden="1">{"comp1",#N/A,FALSE,"COMPS";"footnotes",#N/A,FALSE,"COMPS"}</definedName>
    <definedName name="dfh" hidden="1">{"comp1",#N/A,FALSE,"COMPS";"footnotes",#N/A,FALSE,"COMPS"}</definedName>
    <definedName name="dfhfh" hidden="1">[58]RSG!#REF!</definedName>
    <definedName name="dfn" localSheetId="2" hidden="1">{"AnnualRentRollPg1",#N/A,FALSE,"RentRoll";"AnnualRentRollPg2",#N/A,FALSE,"RentRoll"}</definedName>
    <definedName name="dfn" hidden="1">{"AnnualRentRollPg1",#N/A,FALSE,"RentRoll";"AnnualRentRollPg2",#N/A,FALSE,"RentRoll"}</definedName>
    <definedName name="dfsaadsfa" localSheetId="2" hidden="1">{#N/A,#N/A,FALSE,"Calc";#N/A,#N/A,FALSE,"Sensitivity";#N/A,#N/A,FALSE,"LT Earn.Dil.";#N/A,#N/A,FALSE,"Dil. AVP"}</definedName>
    <definedName name="dfsaadsfa" hidden="1">{#N/A,#N/A,FALSE,"Calc";#N/A,#N/A,FALSE,"Sensitivity";#N/A,#N/A,FALSE,"LT Earn.Dil.";#N/A,#N/A,FALSE,"Dil. AVP"}</definedName>
    <definedName name="dgas" localSheetId="2" hidden="1">{"Ergebnisbericht_UBA",#N/A,FALSE,"MB"}</definedName>
    <definedName name="dgas" hidden="1">{"Ergebnisbericht_UBA",#N/A,FALSE,"MB"}</definedName>
    <definedName name="dgdf" localSheetId="2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dgdf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dgdg" localSheetId="2" hidden="1">{#N/A,#N/A,FALSE,"Calc";#N/A,#N/A,FALSE,"Sensitivity";#N/A,#N/A,FALSE,"LT Earn.Dil.";#N/A,#N/A,FALSE,"Dil. AVP"}</definedName>
    <definedName name="dgdg" hidden="1">{#N/A,#N/A,FALSE,"Calc";#N/A,#N/A,FALSE,"Sensitivity";#N/A,#N/A,FALSE,"LT Earn.Dil.";#N/A,#N/A,FALSE,"Dil. AVP"}</definedName>
    <definedName name="dgdgss" localSheetId="2" hidden="1">{"consolidated",#N/A,FALSE,"Sheet1";"cms",#N/A,FALSE,"Sheet1";"fse",#N/A,FALSE,"Sheet1"}</definedName>
    <definedName name="dgdgss" hidden="1">{"consolidated",#N/A,FALSE,"Sheet1";"cms",#N/A,FALSE,"Sheet1";"fse",#N/A,FALSE,"Sheet1"}</definedName>
    <definedName name="dgfhgf" localSheetId="2" hidden="1">{#N/A,#N/A,FALSE,"ORIX CSC"}</definedName>
    <definedName name="dgfhgf" hidden="1">{#N/A,#N/A,FALSE,"ORIX CSC"}</definedName>
    <definedName name="dghj" localSheetId="2" hidden="1">{"Ergebnisbericht_UBA",#N/A,FALSE,"MB"}</definedName>
    <definedName name="dghj" hidden="1">{"Ergebnisbericht_UBA",#N/A,FALSE,"MB"}</definedName>
    <definedName name="dghjsg" localSheetId="2" hidden="1">{"Eilbericht_UBA",#N/A,FALSE,"EB"}</definedName>
    <definedName name="dghjsg" hidden="1">{"Eilbericht_UBA",#N/A,FALSE,"EB"}</definedName>
    <definedName name="dgjs" localSheetId="2" hidden="1">{"Ergebnisbericht_UBA",#N/A,FALSE,"MB"}</definedName>
    <definedName name="dgjs" hidden="1">{"Ergebnisbericht_UBA",#N/A,FALSE,"MB"}</definedName>
    <definedName name="dgndhgn" hidden="1">[58]RSG!#REF!</definedName>
    <definedName name="dhgdh" localSheetId="2" hidden="1">{"mgmt forecast",#N/A,FALSE,"Mgmt Forecast";"dcf table",#N/A,FALSE,"Mgmt Forecast";"sensitivity",#N/A,FALSE,"Mgmt Forecast";"table inputs",#N/A,FALSE,"Mgmt Forecast";"calculations",#N/A,FALSE,"Mgmt Forecast"}</definedName>
    <definedName name="dhgdh" hidden="1">{"mgmt forecast",#N/A,FALSE,"Mgmt Forecast";"dcf table",#N/A,FALSE,"Mgmt Forecast";"sensitivity",#N/A,FALSE,"Mgmt Forecast";"table inputs",#N/A,FALSE,"Mgmt Forecast";"calculations",#N/A,FALSE,"Mgmt Forecast"}</definedName>
    <definedName name="dhgndn" hidden="1">[58]AW!$D$12</definedName>
    <definedName name="Differences" localSheetId="2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Differences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Discount" hidden="1">#REF!</definedName>
    <definedName name="Discount_Rate" hidden="1">[50]InitialScreen!$C$205</definedName>
    <definedName name="display_area_2" localSheetId="2" hidden="1">#REF!</definedName>
    <definedName name="display_area_2" hidden="1">#REF!</definedName>
    <definedName name="divider" localSheetId="2" hidden="1">{#N/A,#N/A,FALSE,"A"}</definedName>
    <definedName name="divider" hidden="1">{#N/A,#N/A,FALSE,"A"}</definedName>
    <definedName name="dividers" localSheetId="2" hidden="1">{#N/A,#N/A,FALSE,"A"}</definedName>
    <definedName name="dividers" hidden="1">{#N/A,#N/A,FALSE,"A"}</definedName>
    <definedName name="DLASDLASKDLA" hidden="1">#N/A</definedName>
    <definedName name="DME_Dirty" hidden="1">"False"</definedName>
    <definedName name="DME_LocalFile" hidden="1">"True"</definedName>
    <definedName name="DME_ODMALinksCount" hidden="1">"1"</definedName>
    <definedName name="dqd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RF" hidden="1">[63]Sheet1!$CV$100</definedName>
    <definedName name="DS1JobInfo\174xx\17418\GreenBook\Performance\17418Rev2.dat" hidden="1">[63]Sheet1!$CV$100</definedName>
    <definedName name="dsa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dsa" hidden="1">{#N/A,#N/A,TRUE,"Allacciamenti 5 anni";#N/A,#N/A,TRUE,"Carico 5 anni";#N/A,#N/A,TRUE,"Qualità a) 5 anni";#N/A,#N/A,TRUE,"Qualità b) 5 anni";#N/A,#N/A,TRUE,"Impatto ambientale 5 anni";#N/A,#N/A,TRUE,"Adeg. tecnico 5 anni"}</definedName>
    <definedName name="dsad" hidden="1">#REF!</definedName>
    <definedName name="dsadf" localSheetId="2" hidden="1">Main.SAPF4Help()</definedName>
    <definedName name="dsadf" localSheetId="7" hidden="1">Main.SAPF4Help()</definedName>
    <definedName name="dsadf" localSheetId="9" hidden="1">Main.SAPF4Help()</definedName>
    <definedName name="dsadf" hidden="1">Main.SAPF4Help()</definedName>
    <definedName name="dsaf" localSheetId="2" hidden="1">{"mgmt forecast",#N/A,FALSE,"Mgmt Forecast";"dcf table",#N/A,FALSE,"Mgmt Forecast";"sensitivity",#N/A,FALSE,"Mgmt Forecast";"table inputs",#N/A,FALSE,"Mgmt Forecast";"calculations",#N/A,FALSE,"Mgmt Forecast"}</definedName>
    <definedName name="dsaf" hidden="1">{"mgmt forecast",#N/A,FALSE,"Mgmt Forecast";"dcf table",#N/A,FALSE,"Mgmt Forecast";"sensitivity",#N/A,FALSE,"Mgmt Forecast";"table inputs",#N/A,FALSE,"Mgmt Forecast";"calculations",#N/A,FALSE,"Mgmt Forecast"}</definedName>
    <definedName name="dsd" localSheetId="2" hidden="1">{#N/A,#N/A,FALSE,"model"}</definedName>
    <definedName name="dsd" hidden="1">{#N/A,#N/A,FALSE,"model"}</definedName>
    <definedName name="dse" localSheetId="2" hidden="1">{#N/A,#N/A,FALSE,"Aging Summary";#N/A,#N/A,FALSE,"Ratio Analysis";#N/A,#N/A,FALSE,"Test 120 Day Accts";#N/A,#N/A,FALSE,"Tickmarks"}</definedName>
    <definedName name="dse" hidden="1">{#N/A,#N/A,FALSE,"Aging Summary";#N/A,#N/A,FALSE,"Ratio Analysis";#N/A,#N/A,FALSE,"Test 120 Day Accts";#N/A,#N/A,FALSE,"Tickmarks"}</definedName>
    <definedName name="dsfadsf" localSheetId="2" hidden="1">Main.SAPF4Help()</definedName>
    <definedName name="dsfadsf" localSheetId="7" hidden="1">Main.SAPF4Help()</definedName>
    <definedName name="dsfadsf" localSheetId="9" hidden="1">Main.SAPF4Help()</definedName>
    <definedName name="dsfadsf" hidden="1">Main.SAPF4Help()</definedName>
    <definedName name="dsg" localSheetId="2" hidden="1">{#N/A,#N/A,FALSE,"Calc";#N/A,#N/A,FALSE,"Sensitivity";#N/A,#N/A,FALSE,"LT Earn.Dil.";#N/A,#N/A,FALSE,"Dil. AVP"}</definedName>
    <definedName name="dsg" hidden="1">{#N/A,#N/A,FALSE,"Calc";#N/A,#N/A,FALSE,"Sensitivity";#N/A,#N/A,FALSE,"LT Earn.Dil.";#N/A,#N/A,FALSE,"Dil. AVP"}</definedName>
    <definedName name="dtry" localSheetId="2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dtry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DVF" hidden="1">[63]Sheet1!$CV$100</definedName>
    <definedName name="dwqe" localSheetId="2" hidden="1">Main.SAPF4Help()</definedName>
    <definedName name="dwqe" localSheetId="7" hidden="1">Main.SAPF4Help()</definedName>
    <definedName name="dwqe" localSheetId="9" hidden="1">Main.SAPF4Help()</definedName>
    <definedName name="dwqe" hidden="1">Main.SAPF4Help()</definedName>
    <definedName name="e" localSheetId="2" hidden="1">{"'t2-1'!$A$1:$E$43","'t2-1'!$A$1"}</definedName>
    <definedName name="e" hidden="1">{"'t2-1'!$A$1:$E$43","'t2-1'!$A$1"}</definedName>
    <definedName name="ecco" localSheetId="2" hidden="1">{"CECons",#N/A,FALSE,"CE"}</definedName>
    <definedName name="ecco" hidden="1">{"CECons",#N/A,FALSE,"CE"}</definedName>
    <definedName name="eccolo" localSheetId="2" hidden="1">{"CECons",#N/A,FALSE,"CE"}</definedName>
    <definedName name="eccolo" hidden="1">{"CECons",#N/A,FALSE,"CE"}</definedName>
    <definedName name="edp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hidden="1">{"assumption 50 50",#N/A,TRUE,"Merger";"has gets cash",#N/A,TRUE,"Merger";"accretion dilution",#N/A,TRUE,"Merger";"comparison credit stats",#N/A,TRUE,"Merger";"pf credit stats",#N/A,TRUE,"Merger";"pf sheets",#N/A,TRUE,"Merger"}</definedName>
    <definedName name="EEE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EEE" hidden="1">{#N/A,#N/A,TRUE,"Allacciamenti 5 anni";#N/A,#N/A,TRUE,"Carico 5 anni";#N/A,#N/A,TRUE,"Qualità a) 5 anni";#N/A,#N/A,TRUE,"Qualità b) 5 anni";#N/A,#N/A,TRUE,"Impatto ambientale 5 anni";#N/A,#N/A,TRUE,"Adeg. tecnico 5 anni"}</definedName>
    <definedName name="eeee" localSheetId="2" hidden="1">{#N/A,#N/A,FALSE,"Calc";#N/A,#N/A,FALSE,"Sensitivity";#N/A,#N/A,FALSE,"LT Earn.Dil.";#N/A,#N/A,FALSE,"Dil. AVP"}</definedName>
    <definedName name="eeee" hidden="1">{#N/A,#N/A,FALSE,"Calc";#N/A,#N/A,FALSE,"Sensitivity";#N/A,#N/A,FALSE,"LT Earn.Dil.";#N/A,#N/A,FALSE,"Dil. AVP"}</definedName>
    <definedName name="eeeeee1" localSheetId="2" hidden="1">{#N/A,#N/A,FALSE,"model"}</definedName>
    <definedName name="eeeeee1" hidden="1">{#N/A,#N/A,FALSE,"model"}</definedName>
    <definedName name="egfw" localSheetId="2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egfw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Eigenkapital" localSheetId="2" hidden="1">{#N/A,#N/A,FALSE,"Aging Summary";#N/A,#N/A,FALSE,"Ratio Analysis";#N/A,#N/A,FALSE,"Test 120 Day Accts";#N/A,#N/A,FALSE,"Tickmarks"}</definedName>
    <definedName name="Eigenkapital" hidden="1">{#N/A,#N/A,FALSE,"Aging Summary";#N/A,#N/A,FALSE,"Ratio Analysis";#N/A,#N/A,FALSE,"Test 120 Day Accts";#N/A,#N/A,FALSE,"Tickmarks"}</definedName>
    <definedName name="Eigenkapitalplanung" localSheetId="2" hidden="1">{#N/A,#N/A,FALSE,"Aging Summary";#N/A,#N/A,FALSE,"Ratio Analysis";#N/A,#N/A,FALSE,"Test 120 Day Accts";#N/A,#N/A,FALSE,"Tickmarks"}</definedName>
    <definedName name="Eigenkapitalplanung" hidden="1">{#N/A,#N/A,FALSE,"Aging Summary";#N/A,#N/A,FALSE,"Ratio Analysis";#N/A,#N/A,FALSE,"Test 120 Day Accts";#N/A,#N/A,FALSE,"Tickmarks"}</definedName>
    <definedName name="EK" localSheetId="2" hidden="1">{#N/A,#N/A,FALSE,"Aging Summary";#N/A,#N/A,FALSE,"Ratio Analysis";#N/A,#N/A,FALSE,"Test 120 Day Accts";#N/A,#N/A,FALSE,"Tickmarks"}</definedName>
    <definedName name="EK" hidden="1">{#N/A,#N/A,FALSE,"Aging Summary";#N/A,#N/A,FALSE,"Ratio Analysis";#N/A,#N/A,FALSE,"Test 120 Day Accts";#N/A,#N/A,FALSE,"Tickmarks"}</definedName>
    <definedName name="Ela" hidden="1">[58]RSG!#REF!</definedName>
    <definedName name="emil1" localSheetId="2" hidden="1">{#N/A,#N/A,FALSE,"Calc";#N/A,#N/A,FALSE,"Sensitivity";#N/A,#N/A,FALSE,"LT Earn.Dil.";#N/A,#N/A,FALSE,"Dil. AVP"}</definedName>
    <definedName name="emil1" hidden="1">{#N/A,#N/A,FALSE,"Calc";#N/A,#N/A,FALSE,"Sensitivity";#N/A,#N/A,FALSE,"LT Earn.Dil.";#N/A,#N/A,FALSE,"Dil. AVP"}</definedName>
    <definedName name="emily" localSheetId="2" hidden="1">{#N/A,#N/A,FALSE,"Calc";#N/A,#N/A,FALSE,"Sensitivity";#N/A,#N/A,FALSE,"LT Earn.Dil.";#N/A,#N/A,FALSE,"Dil. AVP"}</definedName>
    <definedName name="emily" hidden="1">{#N/A,#N/A,FALSE,"Calc";#N/A,#N/A,FALSE,"Sensitivity";#N/A,#N/A,FALSE,"LT Earn.Dil.";#N/A,#N/A,FALSE,"Dil. AVP"}</definedName>
    <definedName name="ENG_BI_EXE_NAME" hidden="1">"BICORE.EXE"</definedName>
    <definedName name="ENG_BI_EXEC_CMD_ARGS" hidden="1">"03304607809710310403205407803204907912408507307806908308410407408006807806206908406612912806807509308908407406205005305312912809512112110611810611710207306608707408209507808206509709305005204606005304606205305809209209810410603205305304804107410012210"</definedName>
    <definedName name="ENG_BI_EXEC_CMD_ARGS_2" hidden="1">"21111001051000360740820890990780650920580490971251271001121231141181011211020690700670690890650850860720610770800671301230991171141141270971201060690670890830730870611061061001251320961131191051221021161100770660840700840840910790860730610920740830650"</definedName>
    <definedName name="ENG_BI_EXEC_CMD_ARGS_3" hidden="1">"86059050053050063054053060068050053053060051052052063055052062066058052068050051055059053059053068059051059064050053053059055060059058056056059066049060058048063055048062068050055061060051056053063055050068057052056068057050064057052064050059066059053"</definedName>
    <definedName name="ENG_BI_EXEC_CMD_ARGS_4" hidden="1">"057054060053053058130123104119118098117106100081065082076067088077069065106111126127079086073069091076069080074083066082083065054125"</definedName>
    <definedName name="ENG_BI_GEN_LIC" hidden="1">"0"</definedName>
    <definedName name="ENG_BI_GEN_LIC_WS" hidden="1">"False"</definedName>
    <definedName name="ENG_BI_LANG_CODE" hidden="1">"en"</definedName>
    <definedName name="ENG_BI_LBI" hidden="1">"FC4IC5FMAA"</definedName>
    <definedName name="ENG_BI_REPOS_FILE" hidden="1">"\\ERPSERVER\MAS 4.4b\Sage\Version45\MAS90\alchemex.svd"</definedName>
    <definedName name="ENG_BI_REPOS_PATH" hidden="1">"\\ERPSERVER\MAS 4.4b\Sage\Version45\MAS90"</definedName>
    <definedName name="ENG_BI_TLA" hidden="1">"45;233;15;41;246;144;12;217;219;25;151;228;79;236;180;142;254;26;104;235;115;155;236;85;25;248;141;221;280;94;104;245"</definedName>
    <definedName name="ENG_BI_TLA2" hidden="1">"161;177;124;20;150;158;61;221;244;196;214;143;182;221;70;110;18;42;142;42;203;157;83;60;111;230;56;55;70;211;236;254"</definedName>
    <definedName name="er" hidden="1">#REF!</definedName>
    <definedName name="ere" localSheetId="2" hidden="1">{"orixcsc",#N/A,FALSE,"ORIX CSC";"orixcsc2",#N/A,FALSE,"ORIX CSC"}</definedName>
    <definedName name="ere" hidden="1">{"orixcsc",#N/A,FALSE,"ORIX CSC";"orixcsc2",#N/A,FALSE,"ORIX CSC"}</definedName>
    <definedName name="Erfolgsplanung" localSheetId="2" hidden="1">{"'Internat.oper.netti'!$B$1:$J$25"}</definedName>
    <definedName name="Erfolgsplanung" hidden="1">{"'Internat.oper.netti'!$B$1:$J$25"}</definedName>
    <definedName name="erj" localSheetId="2" hidden="1">{"Ergebnisbericht_UBA",#N/A,FALSE,"MB"}</definedName>
    <definedName name="erj" hidden="1">{"Ergebnisbericht_UBA",#N/A,FALSE,"MB"}</definedName>
    <definedName name="ERTY" hidden="1">[58]AW!$C$30:$H$35</definedName>
    <definedName name="esnrc100c1_values" localSheetId="2" hidden="1">{"FTSE100","COMPANIES",TRUE}</definedName>
    <definedName name="esnrc100c1_values" hidden="1">{"FTSE100","COMPANIES",TRUE}</definedName>
    <definedName name="esnrc33c1_values" localSheetId="2" hidden="1">{"EUMOT","COMPANIES",TRUE}</definedName>
    <definedName name="esnrc33c1_values" hidden="1">{"EUMOT","COMPANIES",TRUE}</definedName>
    <definedName name="esnrc56c1_values" localSheetId="2" hidden="1">{"ASCONGRP","COMPANIES",TRUE}</definedName>
    <definedName name="esnrc56c1_values" hidden="1">{"ASCONGRP","COMPANIES",TRUE}</definedName>
    <definedName name="esnrc63c1_values" localSheetId="2" hidden="1">{"EUUTIGRP","COMPANIES",TRUE}</definedName>
    <definedName name="esnrc63c1_values" hidden="1">{"EUUTIGRP","COMPANIES",TRUE}</definedName>
    <definedName name="esnrc91c1_values" localSheetId="2" hidden="1">{"EUUTI","COMPANIES",TRUE}</definedName>
    <definedName name="esnrc91c1_values" hidden="1">{"EUUTI","COMPANIES",TRUE}</definedName>
    <definedName name="ESPeXToEUR" localSheetId="2" hidden="1">1/EUReXToESP</definedName>
    <definedName name="ESPeXToEUR" localSheetId="7" hidden="1">1/EUReXToESP</definedName>
    <definedName name="ESPeXToEUR" localSheetId="9" hidden="1">1/EUReXToESP</definedName>
    <definedName name="ESPeXToEUR" hidden="1">1/EUReXToESP</definedName>
    <definedName name="etet" localSheetId="2" hidden="1">{#N/A,#N/A,FALSE,"Calc";#N/A,#N/A,FALSE,"Sensitivity";#N/A,#N/A,FALSE,"LT Earn.Dil.";#N/A,#N/A,FALSE,"Dil. AVP"}</definedName>
    <definedName name="etet" hidden="1">{#N/A,#N/A,FALSE,"Calc";#N/A,#N/A,FALSE,"Sensitivity";#N/A,#N/A,FALSE,"LT Earn.Dil.";#N/A,#N/A,FALSE,"Dil. AVP"}</definedName>
    <definedName name="etzjetz" localSheetId="2" hidden="1">{"Ergebnisbericht_UBA",#N/A,FALSE,"MB"}</definedName>
    <definedName name="etzjetz" hidden="1">{"Ergebnisbericht_UBA",#N/A,FALSE,"MB"}</definedName>
    <definedName name="etzjue" localSheetId="2" hidden="1">{"Ergebnisbericht_UBA",#N/A,FALSE,"MB"}</definedName>
    <definedName name="etzjue" hidden="1">{"Ergebnisbericht_UBA",#N/A,FALSE,"MB"}</definedName>
    <definedName name="etzuetz" localSheetId="2" hidden="1">{"Eilbericht_UBA",#N/A,FALSE,"EB"}</definedName>
    <definedName name="etzuetz" hidden="1">{"Eilbericht_UBA",#N/A,FALSE,"EB"}</definedName>
    <definedName name="EV" hidden="1">39707.5698842593</definedName>
    <definedName name="ev.Calculation" hidden="1">2</definedName>
    <definedName name="ev.Initialized" hidden="1">FALSE</definedName>
    <definedName name="EV__ALLOWSTOPEXPAND__" hidden="1">1</definedName>
    <definedName name="EV__CVPARAMS__" hidden="1">"Trend!$B$17:$C$38;"</definedName>
    <definedName name="EV__DECIMALSYMBOL__" hidden="1">","</definedName>
    <definedName name="EV__EVCOM_OPTIONS__" hidden="1">8</definedName>
    <definedName name="EV__EXPOPTIONS__" hidden="1">1</definedName>
    <definedName name="EV__LASTREFTIME__" hidden="1">38747.7625578704</definedName>
    <definedName name="EV__LOCKEDCVW__BASIC" hidden="1">"Actual,IncomeTaxes,CostCenter,Local,TotalAdj,PompeaSpA,TotInterCo,2006.TOTAL,YTD,"</definedName>
    <definedName name="EV__LOCKEDCVW__BUSINESS" hidden="1">"Selling,TotalBrand,Actual,TotChannel,TotCountry,Local,TotalAdj,PompeaSpA,TotInterCo,FinishedGoods,2007.FEB,YTD,"</definedName>
    <definedName name="EV__LOCKEDCVW__CAPEX" hidden="1">"TotalAssets,AllClasses,Depr_per_period,ACTUAL,Totaladj,AHS,AllProjects,EUR,2007.TOTAL,PERIODIC,"</definedName>
    <definedName name="EV__LOCKEDCVW__CASHFLOW" hidden="1">"A_TOTCFA,AC_CASHAC,ACTUAL,LC,E_QSG,2007.Q2,PERIODIC,"</definedName>
    <definedName name="EV__LOCKEDCVW__CMDCMVBUDGETFLASH" hidden="1">"ALL_ACCOUNTS,ACTUAL,CB_RETAIL,Div_CMDCMV_No_FSLJVs,RETAIL,ALLEVENTS,AllFinanceType,USD,AllLoanProgram,OB_RETAIL,AllOriginator,OTCFLAG,AllOwners,PIGGYFLAG,PORTNONPORTFLAG,PB_RETAIL,TAMIFLAG,2006.JAN,PERIODIC,"</definedName>
    <definedName name="EV__LOCKEDCVW__CONSO" hidden="1">"A_None_NETINC,B_ALL,ACTUAL,C_ALL,USD,TotConso,E_QSG,G_ALL,2007.Q3,PERIODIC,"</definedName>
    <definedName name="EV__LOCKEDCVW__CORPOPS" hidden="1">"A_None_NETINC,B_ALL,BUDGET,C_ALL,USD,TotConso,E_100,G_ALL,2007.Q3,PERIODIC,"</definedName>
    <definedName name="EV__LOCKEDCVW__FINANCE" hidden="1">"INT_PNL,RF,CFS_ADJUST,CRP_FX,ATD,TOTAL_GSF,LC,2016.TOTAL,PERIODIC,"</definedName>
    <definedName name="EV__LOCKEDCVW__FINANCIALS" hidden="1">"C431130_CN,ACTUAL,C_CONS3,D_TOP,CEN,TPTOP,F_TOP,2008.DEC,YTD,"</definedName>
    <definedName name="EV__LOCKEDCVW__FORECASTING" hidden="1">"APPUNITS,ACTUAL,LOANSOLUTIONS,TOTADJ,TOTALCRE,TOTLOANAMOUNT,TOTLOANCENTER,TOTALMSA,TOTMULTICULTURAL,FIRSTMORT,TOTPRODTYPE,TOTREFINANCE,TOTALCRE_REF,2004.JAN,PERIODIC,"</definedName>
    <definedName name="EV__LOCKEDCVW__FPR" hidden="1">"A_STAT_INVENT,B_ALL,FORECAST,C_ALL,LC,Input,D_ALL,E_503,P_ALL,S_ALL,2006.Q4,PERIODIC,"</definedName>
    <definedName name="EV__LOCKEDCVW__HR" hidden="1">"ACTUAL,Totaladj,All_Employee,AHS,A_HR1000,EUR,2007.TOTAL,PERIODIC,"</definedName>
    <definedName name="EV__LOCKEDCVW__INTERCOMATCHING" hidden="1">"ICAssets,Actual,Input,E_All,I_All,2004.TOTAL,USD,PERIODIC,"</definedName>
    <definedName name="EV__LOCKEDCVW__OWNERSHIP" hidden="1">"PCON,ACTUAL,C_CONS3,BC_CONS1,TPTOP,2009.JUN,PERIODIC,"</definedName>
    <definedName name="EV__LOCKEDCVW__PAYROLL" hidden="1">"11250,Actual,TotalAdj,TOT_DEPT,ALLEMPL,TOT_COMPANY_PF,Tot_Job,TOT_LOB,ALLPAYGROUPS,2008.Total,ALLDATACONT,PERIODIC,"</definedName>
    <definedName name="EV__LOCKEDCVW__PLAN" hidden="1">"I7059_1,DecFcst,Local,TotalAdj,D_TOP,PompeaSpA,TotInterCo,2007.TOTAL,PERIODIC,"</definedName>
    <definedName name="EV__LOCKEDCVW__RATE" hidden="1">"Actual,USD,Avg,RateInput,2004.TOTAL,PERIODIC,"</definedName>
    <definedName name="EV__LOCKEDCVW__RATE_INTERCO" hidden="1">"Actual,Avg,Default,2004.TOTAL,USD,PERIODIC,"</definedName>
    <definedName name="EV__LOCKEDCVW__REVENUE" hidden="1">"CustomerData,Actual,1001018,Revenue,10,TOT_LOB,2009.SEP,PERIODIC,"</definedName>
    <definedName name="EV__LOCKEDCVW__SAFETY" hidden="1">"PrevDOTRatio_PLAN,Plan,Input,LINEHAUL,TOT_COMPANY,REGULAR,2009.TOTAL,PERIODIC,"</definedName>
    <definedName name="EV__LOCKEDCVW__SALES" hidden="1">"GrossProfitMargin,Plan,TotChannel,TotCollection,TotCountry,Local,TotalAdj,PompeaSpA,TotInterCo,FinishedGoods,TotStyles,2007.FEB,YTD,"</definedName>
    <definedName name="EV__LOCKSTATUS__" hidden="1">2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134217728</definedName>
    <definedName name="EV__WBVERSION__" hidden="1">0</definedName>
    <definedName name="EV__WSINFO__" hidden="1">"soprano"</definedName>
    <definedName name="EVA" localSheetId="2" hidden="1">{"DCF",#N/A,FALSE,"CF"}</definedName>
    <definedName name="EVA" hidden="1">{"DCF",#N/A,FALSE,"CF"}</definedName>
    <definedName name="ewrwer" localSheetId="2" hidden="1">{#N/A,#N/A,FALSE,"ORIX CSC"}</definedName>
    <definedName name="ewrwer" hidden="1">{#N/A,#N/A,FALSE,"ORIX CSC"}</definedName>
    <definedName name="ewu" localSheetId="2" hidden="1">{"Ergebnisbericht_UBA",#N/A,FALSE,"MB"}</definedName>
    <definedName name="ewu" hidden="1">{"Ergebnisbericht_UBA",#N/A,FALSE,"MB"}</definedName>
    <definedName name="ExactAddinConnection.0012" hidden="1">"ATMSSV-MSQL01;100;ghoppenbrouwer;1"</definedName>
    <definedName name="ExactAddinConnection.002" hidden="1">"srv1;002;basilio;1"</definedName>
    <definedName name="ExactAddinConnection.003" hidden="1">"srv3;003;basilio;0"</definedName>
    <definedName name="ExactAddinConnection.004" hidden="1">"srv3;004;basilio;0"</definedName>
    <definedName name="ExactAddinConnection.005" hidden="1">"srv3;005;basilio;0"</definedName>
    <definedName name="ExactAddinConnection.010" hidden="1">"corp-es-db;001;gary.bristow;1"</definedName>
    <definedName name="ExactAddinConnection.050" hidden="1">"corp-es-db;050;gary.bristow;1"</definedName>
    <definedName name="ExactAddinConnection.100" hidden="1">"ATMSSV-MSQL01;100;DKorneev;1"</definedName>
    <definedName name="ExactAddinConnection.102" hidden="1">"SGDC04;102;amokhtar;1"</definedName>
    <definedName name="ExactAddinConnection.199" hidden="1">"ATMSSV-MSQL01;199;Ascudellari;1"</definedName>
    <definedName name="ExactAddinConnection.200" hidden="1">"ATMSSV-MSQL01;100;DKorneev;1"</definedName>
    <definedName name="ExactAddinConnection.299" hidden="1">"ATMSSV-MSQL01;299;tryan;1"</definedName>
    <definedName name="ExactAddinConnection.300" hidden="1">"ATMSSV-MSQL01;300;DKorneev;1"</definedName>
    <definedName name="ExactAddinConnection.301" hidden="1">"ATMSSV-MSQL01;300;TMurphy;1"</definedName>
    <definedName name="ExactAddinConnection.399" hidden="1">"ATMSSV-MSQL01;399;tryan;1"</definedName>
    <definedName name="ExactAddinConnection.400" hidden="1">"ATMSSV-MSQL01;400;pramey;1"</definedName>
    <definedName name="ExactAddinConnvection.201" hidden="1">"ATMSSV-MSQL01;200;TMurphy;1"</definedName>
    <definedName name="ExactAddinReports" hidden="1">1</definedName>
    <definedName name="excl" localSheetId="2" hidden="1">{"'Internat.oper.netti'!$B$1:$J$25"}</definedName>
    <definedName name="excl" hidden="1">{"'Internat.oper.netti'!$B$1:$J$25"}</definedName>
    <definedName name="exitmultiple" localSheetId="2">[59]LBO!$AF$40</definedName>
    <definedName name="exitmultiple">LBO!$AF$40</definedName>
    <definedName name="exl" localSheetId="2" hidden="1">{"'Internat.oper.netti'!$B$1:$J$25"}</definedName>
    <definedName name="exl" hidden="1">{"'Internat.oper.netti'!$B$1:$J$25"}</definedName>
    <definedName name="ey" localSheetId="2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ey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èy" localSheetId="2" hidden="1">{#N/A,#N/A,FALSE,"Cover";#N/A,#N/A,FALSE,"OFF";#N/A,#N/A,FALSE," ON";#N/A,#N/A,FALSE,"SUM";#N/A,#N/A,FALSE,"VPOP-POP"}</definedName>
    <definedName name="èy" hidden="1">{#N/A,#N/A,FALSE,"Cover";#N/A,#N/A,FALSE,"OFF";#N/A,#N/A,FALSE," ON";#N/A,#N/A,FALSE,"SUM";#N/A,#N/A,FALSE,"VPOP-POP"}</definedName>
    <definedName name="eyr" localSheetId="2" hidden="1">{"hiden",#N/A,FALSE,"14";"hidden",#N/A,FALSE,"16";"hidden",#N/A,FALSE,"18";"hidden",#N/A,FALSE,"20"}</definedName>
    <definedName name="eyr" hidden="1">{"hiden",#N/A,FALSE,"14";"hidden",#N/A,FALSE,"16";"hidden",#N/A,FALSE,"18";"hidden",#N/A,FALSE,"20"}</definedName>
    <definedName name="ezrtezr" hidden="1">[58]RSG!#REF!</definedName>
    <definedName name="ezrtrezt" hidden="1">[58]AW!$D$11:$D$24</definedName>
    <definedName name="eztezrt" hidden="1">[58]RSG!#REF!</definedName>
    <definedName name="f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f" hidden="1">{"assumption cash",#N/A,TRUE,"Merger";"has gets cash",#N/A,TRUE,"Merger";"accretion dilution",#N/A,TRUE,"Merger";"comparison credit stats",#N/A,TRUE,"Merger";"pf credit stats",#N/A,TRUE,"Merger";"pf sheets",#N/A,TRUE,"Merger"}</definedName>
    <definedName name="fa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fa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fa1111111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fa1111111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fadsfaf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lcon" localSheetId="2" hidden="1">{#N/A,#N/A,FALSE,"A"}</definedName>
    <definedName name="Falcon" hidden="1">{#N/A,#N/A,FALSE,"A"}</definedName>
    <definedName name="fb" localSheetId="2" hidden="1">{#N/A,#N/A,FALSE,"Cover";#N/A,#N/A,FALSE,"OFF";#N/A,#N/A,FALSE," ON";#N/A,#N/A,FALSE,"SUM";#N/A,#N/A,FALSE,"VPOP-POP"}</definedName>
    <definedName name="fb" hidden="1">{#N/A,#N/A,FALSE,"Cover";#N/A,#N/A,FALSE,"OFF";#N/A,#N/A,FALSE," ON";#N/A,#N/A,FALSE,"SUM";#N/A,#N/A,FALSE,"VPOP-POP"}</definedName>
    <definedName name="FcastNumYears" hidden="1">[50]InitialScreen!$D$22</definedName>
    <definedName name="FcastStartYear" hidden="1">[50]InitialScreen!$D$20</definedName>
    <definedName name="FCode" localSheetId="2" hidden="1">#REF!</definedName>
    <definedName name="FCode" hidden="1">#REF!</definedName>
    <definedName name="fd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fd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fdas" localSheetId="2" hidden="1">{"'Sheet1'!$A$1:$H$96"}</definedName>
    <definedName name="fdas" hidden="1">{"'Sheet1'!$A$1:$H$96"}</definedName>
    <definedName name="FDC_0_0" hidden="1">"#"</definedName>
    <definedName name="FDC_0_1" hidden="1">"#"</definedName>
    <definedName name="FDC_0_10" hidden="1">"#"</definedName>
    <definedName name="FDC_0_11" hidden="1">"#"</definedName>
    <definedName name="FDC_0_12" hidden="1">"#"</definedName>
    <definedName name="FDC_0_13" hidden="1">"#"</definedName>
    <definedName name="FDC_0_14" hidden="1">"#"</definedName>
    <definedName name="FDC_0_2" hidden="1">"#"</definedName>
    <definedName name="FDC_0_3" hidden="1">"#"</definedName>
    <definedName name="FDC_0_4" hidden="1">"#"</definedName>
    <definedName name="FDC_0_5" hidden="1">"#"</definedName>
    <definedName name="FDC_0_6" hidden="1">"#"</definedName>
    <definedName name="FDC_0_7" hidden="1">"#"</definedName>
    <definedName name="FDC_0_8" hidden="1">"#"</definedName>
    <definedName name="FDC_0_9" hidden="1">"#"</definedName>
    <definedName name="FDC_1_0" hidden="1">"#"</definedName>
    <definedName name="FDC_10_0" hidden="1">"#"</definedName>
    <definedName name="FDC_10_1" hidden="1">"#"</definedName>
    <definedName name="FDC_10_2" hidden="1">"#"</definedName>
    <definedName name="FDC_10_3" hidden="1">"#"</definedName>
    <definedName name="FDC_100_0" hidden="1">"#"</definedName>
    <definedName name="FDC_100_1" hidden="1">"#"</definedName>
    <definedName name="FDC_100_10" hidden="1">"#"</definedName>
    <definedName name="FDC_100_11" hidden="1">"#"</definedName>
    <definedName name="FDC_100_12" hidden="1">"#"</definedName>
    <definedName name="FDC_100_13" hidden="1">"#"</definedName>
    <definedName name="FDC_100_2" hidden="1">"#"</definedName>
    <definedName name="FDC_100_3" hidden="1">"#"</definedName>
    <definedName name="FDC_100_4" hidden="1">"#"</definedName>
    <definedName name="FDC_100_5" hidden="1">"#"</definedName>
    <definedName name="FDC_100_6" hidden="1">"#"</definedName>
    <definedName name="FDC_100_7" hidden="1">"#"</definedName>
    <definedName name="FDC_100_8" hidden="1">"#"</definedName>
    <definedName name="FDC_100_9" hidden="1">"#"</definedName>
    <definedName name="FDC_101_0" hidden="1">"#"</definedName>
    <definedName name="FDC_101_1" hidden="1">"#"</definedName>
    <definedName name="FDC_101_10" hidden="1">"#"</definedName>
    <definedName name="FDC_101_11" hidden="1">"#"</definedName>
    <definedName name="FDC_101_12" hidden="1">"#"</definedName>
    <definedName name="FDC_101_13" hidden="1">"#"</definedName>
    <definedName name="FDC_101_2" hidden="1">"#"</definedName>
    <definedName name="FDC_101_3" hidden="1">"#"</definedName>
    <definedName name="FDC_101_4" hidden="1">"#"</definedName>
    <definedName name="FDC_101_5" hidden="1">"#"</definedName>
    <definedName name="FDC_101_6" hidden="1">"#"</definedName>
    <definedName name="FDC_101_7" hidden="1">"#"</definedName>
    <definedName name="FDC_101_8" hidden="1">"#"</definedName>
    <definedName name="FDC_101_9" hidden="1">"#"</definedName>
    <definedName name="FDC_102_0" hidden="1">"#"</definedName>
    <definedName name="FDC_102_1" hidden="1">"#"</definedName>
    <definedName name="FDC_102_10" hidden="1">"#"</definedName>
    <definedName name="FDC_102_11" hidden="1">"#"</definedName>
    <definedName name="FDC_102_12" hidden="1">"#"</definedName>
    <definedName name="FDC_102_13" hidden="1">"#"</definedName>
    <definedName name="FDC_102_2" hidden="1">"#"</definedName>
    <definedName name="FDC_102_3" hidden="1">"#"</definedName>
    <definedName name="FDC_102_4" hidden="1">"#"</definedName>
    <definedName name="FDC_102_5" hidden="1">"#"</definedName>
    <definedName name="FDC_102_6" hidden="1">"#"</definedName>
    <definedName name="FDC_102_7" hidden="1">"#"</definedName>
    <definedName name="FDC_102_8" hidden="1">"#"</definedName>
    <definedName name="FDC_102_9" hidden="1">"#"</definedName>
    <definedName name="FDC_103_0" hidden="1">"#"</definedName>
    <definedName name="FDC_104_0" hidden="1">"#"</definedName>
    <definedName name="FDC_105_0" hidden="1">"#"</definedName>
    <definedName name="FDC_106_0" hidden="1">"#"</definedName>
    <definedName name="FDC_107_0" hidden="1">"#"</definedName>
    <definedName name="FDC_108_0" hidden="1">"#"</definedName>
    <definedName name="FDC_109_0" hidden="1">"#"</definedName>
    <definedName name="FDC_11_0" hidden="1">"#"</definedName>
    <definedName name="FDC_11_1" hidden="1">"#"</definedName>
    <definedName name="FDC_11_2" hidden="1">"#"</definedName>
    <definedName name="FDC_11_3" hidden="1">"#"</definedName>
    <definedName name="FDC_110_0" hidden="1">"#"</definedName>
    <definedName name="FDC_111_0" hidden="1">"#"</definedName>
    <definedName name="FDC_112_0" hidden="1">"#"</definedName>
    <definedName name="FDC_113_0" hidden="1">"#"</definedName>
    <definedName name="FDC_114_0" hidden="1">"#"</definedName>
    <definedName name="FDC_115_0" hidden="1">"#"</definedName>
    <definedName name="FDC_116_0" hidden="1">"#"</definedName>
    <definedName name="FDC_116_1" hidden="1">"#"</definedName>
    <definedName name="FDC_116_10" hidden="1">"#"</definedName>
    <definedName name="FDC_116_11" hidden="1">"#"</definedName>
    <definedName name="FDC_116_12" hidden="1">"#"</definedName>
    <definedName name="FDC_116_13" hidden="1">"#"</definedName>
    <definedName name="FDC_116_14" hidden="1">"#"</definedName>
    <definedName name="FDC_116_2" hidden="1">"#"</definedName>
    <definedName name="FDC_116_3" hidden="1">"#"</definedName>
    <definedName name="FDC_116_4" hidden="1">"#"</definedName>
    <definedName name="FDC_116_5" hidden="1">"#"</definedName>
    <definedName name="FDC_116_6" hidden="1">"#"</definedName>
    <definedName name="FDC_116_7" hidden="1">"#"</definedName>
    <definedName name="FDC_116_8" hidden="1">"#"</definedName>
    <definedName name="FDC_116_9" hidden="1">"#"</definedName>
    <definedName name="FDC_117_0" hidden="1">"#"</definedName>
    <definedName name="FDC_117_1" hidden="1">"#"</definedName>
    <definedName name="FDC_117_10" hidden="1">"#"</definedName>
    <definedName name="FDC_117_11" hidden="1">"#"</definedName>
    <definedName name="FDC_117_12" hidden="1">"#"</definedName>
    <definedName name="FDC_117_13" hidden="1">"#"</definedName>
    <definedName name="FDC_117_14" hidden="1">"#"</definedName>
    <definedName name="FDC_117_2" hidden="1">"#"</definedName>
    <definedName name="FDC_117_3" hidden="1">"#"</definedName>
    <definedName name="FDC_117_4" hidden="1">"#"</definedName>
    <definedName name="FDC_117_5" hidden="1">"#"</definedName>
    <definedName name="FDC_117_6" hidden="1">"#"</definedName>
    <definedName name="FDC_117_7" hidden="1">"#"</definedName>
    <definedName name="FDC_117_8" hidden="1">"#"</definedName>
    <definedName name="FDC_117_9" hidden="1">"#"</definedName>
    <definedName name="FDC_118_0" hidden="1">"#"</definedName>
    <definedName name="FDC_118_1" hidden="1">"#"</definedName>
    <definedName name="FDC_118_10" hidden="1">"#"</definedName>
    <definedName name="FDC_118_11" hidden="1">"#"</definedName>
    <definedName name="FDC_118_12" hidden="1">"#"</definedName>
    <definedName name="FDC_118_13" hidden="1">"#"</definedName>
    <definedName name="FDC_118_14" hidden="1">"#"</definedName>
    <definedName name="FDC_118_2" hidden="1">"#"</definedName>
    <definedName name="FDC_118_3" hidden="1">"#"</definedName>
    <definedName name="FDC_118_4" hidden="1">"#"</definedName>
    <definedName name="FDC_118_5" hidden="1">"#"</definedName>
    <definedName name="FDC_118_6" hidden="1">"#"</definedName>
    <definedName name="FDC_118_7" hidden="1">"#"</definedName>
    <definedName name="FDC_118_8" hidden="1">"#"</definedName>
    <definedName name="FDC_118_9" hidden="1">"#"</definedName>
    <definedName name="FDC_119_0" hidden="1">"#"</definedName>
    <definedName name="FDC_119_1" hidden="1">"#"</definedName>
    <definedName name="FDC_119_10" hidden="1">"#"</definedName>
    <definedName name="FDC_119_11" hidden="1">"#"</definedName>
    <definedName name="FDC_119_12" hidden="1">"#"</definedName>
    <definedName name="FDC_119_13" hidden="1">"#"</definedName>
    <definedName name="FDC_119_14" hidden="1">"#"</definedName>
    <definedName name="FDC_119_2" hidden="1">"#"</definedName>
    <definedName name="FDC_119_3" hidden="1">"#"</definedName>
    <definedName name="FDC_119_4" hidden="1">"#"</definedName>
    <definedName name="FDC_119_5" hidden="1">"#"</definedName>
    <definedName name="FDC_119_6" hidden="1">"#"</definedName>
    <definedName name="FDC_119_7" hidden="1">"#"</definedName>
    <definedName name="FDC_119_8" hidden="1">"#"</definedName>
    <definedName name="FDC_119_9" hidden="1">"#"</definedName>
    <definedName name="FDC_12_0" hidden="1">"#"</definedName>
    <definedName name="FDC_12_1" hidden="1">"#"</definedName>
    <definedName name="FDC_12_2" hidden="1">"#"</definedName>
    <definedName name="FDC_12_3" hidden="1">"#"</definedName>
    <definedName name="FDC_120_0" hidden="1">"#"</definedName>
    <definedName name="FDC_120_1" hidden="1">"#"</definedName>
    <definedName name="FDC_120_10" hidden="1">"#"</definedName>
    <definedName name="FDC_120_11" hidden="1">"#"</definedName>
    <definedName name="FDC_120_12" hidden="1">"#"</definedName>
    <definedName name="FDC_120_13" hidden="1">"#"</definedName>
    <definedName name="FDC_120_14" hidden="1">"#"</definedName>
    <definedName name="FDC_120_2" hidden="1">"#"</definedName>
    <definedName name="FDC_120_3" hidden="1">"#"</definedName>
    <definedName name="FDC_120_4" hidden="1">"#"</definedName>
    <definedName name="FDC_120_5" hidden="1">"#"</definedName>
    <definedName name="FDC_120_6" hidden="1">"#"</definedName>
    <definedName name="FDC_120_7" hidden="1">"#"</definedName>
    <definedName name="FDC_120_8" hidden="1">"#"</definedName>
    <definedName name="FDC_120_9" hidden="1">"#"</definedName>
    <definedName name="FDC_121_0" hidden="1">"#"</definedName>
    <definedName name="FDC_121_1" hidden="1">"#"</definedName>
    <definedName name="FDC_121_10" hidden="1">"#"</definedName>
    <definedName name="FDC_121_11" hidden="1">"#"</definedName>
    <definedName name="FDC_121_12" hidden="1">"#"</definedName>
    <definedName name="FDC_121_13" hidden="1">"#"</definedName>
    <definedName name="FDC_121_14" hidden="1">"#"</definedName>
    <definedName name="FDC_121_2" hidden="1">"#"</definedName>
    <definedName name="FDC_121_3" hidden="1">"#"</definedName>
    <definedName name="FDC_121_4" hidden="1">"#"</definedName>
    <definedName name="FDC_121_5" hidden="1">"#"</definedName>
    <definedName name="FDC_121_6" hidden="1">"#"</definedName>
    <definedName name="FDC_121_7" hidden="1">"#"</definedName>
    <definedName name="FDC_121_8" hidden="1">"#"</definedName>
    <definedName name="FDC_121_9" hidden="1">"#"</definedName>
    <definedName name="FDC_122_0" hidden="1">"#"</definedName>
    <definedName name="FDC_122_1" hidden="1">"#"</definedName>
    <definedName name="FDC_122_10" hidden="1">"#"</definedName>
    <definedName name="FDC_122_11" hidden="1">"#"</definedName>
    <definedName name="FDC_122_12" hidden="1">"#"</definedName>
    <definedName name="FDC_122_13" hidden="1">"#"</definedName>
    <definedName name="FDC_122_14" hidden="1">"#"</definedName>
    <definedName name="FDC_122_2" hidden="1">"#"</definedName>
    <definedName name="FDC_122_3" hidden="1">"#"</definedName>
    <definedName name="FDC_122_4" hidden="1">"#"</definedName>
    <definedName name="FDC_122_5" hidden="1">"#"</definedName>
    <definedName name="FDC_122_6" hidden="1">"#"</definedName>
    <definedName name="FDC_122_7" hidden="1">"#"</definedName>
    <definedName name="FDC_122_8" hidden="1">"#"</definedName>
    <definedName name="FDC_122_9" hidden="1">"#"</definedName>
    <definedName name="FDC_123_0" hidden="1">"#"</definedName>
    <definedName name="FDC_123_1" hidden="1">"#"</definedName>
    <definedName name="FDC_123_10" hidden="1">"#"</definedName>
    <definedName name="FDC_123_11" hidden="1">"#"</definedName>
    <definedName name="FDC_123_12" hidden="1">"#"</definedName>
    <definedName name="FDC_123_13" hidden="1">"#"</definedName>
    <definedName name="FDC_123_14" hidden="1">"#"</definedName>
    <definedName name="FDC_123_2" hidden="1">"#"</definedName>
    <definedName name="FDC_123_3" hidden="1">"#"</definedName>
    <definedName name="FDC_123_4" hidden="1">"#"</definedName>
    <definedName name="FDC_123_5" hidden="1">"#"</definedName>
    <definedName name="FDC_123_6" hidden="1">"#"</definedName>
    <definedName name="FDC_123_7" hidden="1">"#"</definedName>
    <definedName name="FDC_123_8" hidden="1">"#"</definedName>
    <definedName name="FDC_123_9" hidden="1">"#"</definedName>
    <definedName name="FDC_124_0" hidden="1">"#"</definedName>
    <definedName name="FDC_124_1" hidden="1">"#"</definedName>
    <definedName name="FDC_124_10" hidden="1">"#"</definedName>
    <definedName name="FDC_124_11" hidden="1">"#"</definedName>
    <definedName name="FDC_124_12" hidden="1">"#"</definedName>
    <definedName name="FDC_124_13" hidden="1">"#"</definedName>
    <definedName name="FDC_124_14" hidden="1">"#"</definedName>
    <definedName name="FDC_124_2" hidden="1">"#"</definedName>
    <definedName name="FDC_124_3" hidden="1">"#"</definedName>
    <definedName name="FDC_124_4" hidden="1">"#"</definedName>
    <definedName name="FDC_124_5" hidden="1">"#"</definedName>
    <definedName name="FDC_124_6" hidden="1">"#"</definedName>
    <definedName name="FDC_124_7" hidden="1">"#"</definedName>
    <definedName name="FDC_124_8" hidden="1">"#"</definedName>
    <definedName name="FDC_124_9" hidden="1">"#"</definedName>
    <definedName name="FDC_125_0" hidden="1">"#"</definedName>
    <definedName name="FDC_125_1" hidden="1">"#"</definedName>
    <definedName name="FDC_125_10" hidden="1">"#"</definedName>
    <definedName name="FDC_125_11" hidden="1">"#"</definedName>
    <definedName name="FDC_125_12" hidden="1">"#"</definedName>
    <definedName name="FDC_125_13" hidden="1">"#"</definedName>
    <definedName name="FDC_125_14" hidden="1">"#"</definedName>
    <definedName name="FDC_125_2" hidden="1">"#"</definedName>
    <definedName name="FDC_125_3" hidden="1">"#"</definedName>
    <definedName name="FDC_125_4" hidden="1">"#"</definedName>
    <definedName name="FDC_125_5" hidden="1">"#"</definedName>
    <definedName name="FDC_125_6" hidden="1">"#"</definedName>
    <definedName name="FDC_125_7" hidden="1">"#"</definedName>
    <definedName name="FDC_125_8" hidden="1">"#"</definedName>
    <definedName name="FDC_125_9" hidden="1">"#"</definedName>
    <definedName name="FDC_126_0" hidden="1">"#"</definedName>
    <definedName name="FDC_126_1" hidden="1">"#"</definedName>
    <definedName name="FDC_126_10" hidden="1">"#"</definedName>
    <definedName name="FDC_126_11" hidden="1">"#"</definedName>
    <definedName name="FDC_126_12" hidden="1">"#"</definedName>
    <definedName name="FDC_126_13" hidden="1">"#"</definedName>
    <definedName name="FDC_126_14" hidden="1">"#"</definedName>
    <definedName name="FDC_126_2" hidden="1">"#"</definedName>
    <definedName name="FDC_126_3" hidden="1">"#"</definedName>
    <definedName name="FDC_126_4" hidden="1">"#"</definedName>
    <definedName name="FDC_126_5" hidden="1">"#"</definedName>
    <definedName name="FDC_126_6" hidden="1">"#"</definedName>
    <definedName name="FDC_126_7" hidden="1">"#"</definedName>
    <definedName name="FDC_126_8" hidden="1">"#"</definedName>
    <definedName name="FDC_126_9" hidden="1">"#"</definedName>
    <definedName name="FDC_127_0" hidden="1">"#"</definedName>
    <definedName name="FDC_127_1" hidden="1">"#"</definedName>
    <definedName name="FDC_127_10" hidden="1">"#"</definedName>
    <definedName name="FDC_127_11" hidden="1">"#"</definedName>
    <definedName name="FDC_127_12" hidden="1">"#"</definedName>
    <definedName name="FDC_127_13" hidden="1">"#"</definedName>
    <definedName name="FDC_127_14" hidden="1">"#"</definedName>
    <definedName name="FDC_127_2" hidden="1">"#"</definedName>
    <definedName name="FDC_127_3" hidden="1">"#"</definedName>
    <definedName name="FDC_127_4" hidden="1">"#"</definedName>
    <definedName name="FDC_127_5" hidden="1">"#"</definedName>
    <definedName name="FDC_127_6" hidden="1">"#"</definedName>
    <definedName name="FDC_127_7" hidden="1">"#"</definedName>
    <definedName name="FDC_127_8" hidden="1">"#"</definedName>
    <definedName name="FDC_127_9" hidden="1">"#"</definedName>
    <definedName name="FDC_128_0" hidden="1">"#"</definedName>
    <definedName name="FDC_128_1" hidden="1">"#"</definedName>
    <definedName name="FDC_128_10" hidden="1">"#"</definedName>
    <definedName name="FDC_128_11" hidden="1">"#"</definedName>
    <definedName name="FDC_128_12" hidden="1">"#"</definedName>
    <definedName name="FDC_128_13" hidden="1">"#"</definedName>
    <definedName name="FDC_128_14" hidden="1">"#"</definedName>
    <definedName name="FDC_128_2" hidden="1">"#"</definedName>
    <definedName name="FDC_128_3" hidden="1">"#"</definedName>
    <definedName name="FDC_128_4" hidden="1">"#"</definedName>
    <definedName name="FDC_128_5" hidden="1">"#"</definedName>
    <definedName name="FDC_128_6" hidden="1">"#"</definedName>
    <definedName name="FDC_128_7" hidden="1">"#"</definedName>
    <definedName name="FDC_128_8" hidden="1">"#"</definedName>
    <definedName name="FDC_128_9" hidden="1">"#"</definedName>
    <definedName name="FDC_129_0" hidden="1">"#"</definedName>
    <definedName name="FDC_129_1" hidden="1">"#"</definedName>
    <definedName name="FDC_129_10" hidden="1">"#"</definedName>
    <definedName name="FDC_129_11" hidden="1">"#"</definedName>
    <definedName name="FDC_129_12" hidden="1">"#"</definedName>
    <definedName name="FDC_129_13" hidden="1">"#"</definedName>
    <definedName name="FDC_129_14" hidden="1">"#"</definedName>
    <definedName name="FDC_129_2" hidden="1">"#"</definedName>
    <definedName name="FDC_129_3" hidden="1">"#"</definedName>
    <definedName name="FDC_129_4" hidden="1">"#"</definedName>
    <definedName name="FDC_129_5" hidden="1">"#"</definedName>
    <definedName name="FDC_129_6" hidden="1">"#"</definedName>
    <definedName name="FDC_129_7" hidden="1">"#"</definedName>
    <definedName name="FDC_129_8" hidden="1">"#"</definedName>
    <definedName name="FDC_129_9" hidden="1">"#"</definedName>
    <definedName name="FDC_13_0" hidden="1">"#"</definedName>
    <definedName name="FDC_13_1" hidden="1">"#"</definedName>
    <definedName name="FDC_13_2" hidden="1">"#"</definedName>
    <definedName name="FDC_13_3" hidden="1">"#"</definedName>
    <definedName name="FDC_130_0" hidden="1">"#"</definedName>
    <definedName name="FDC_130_1" hidden="1">"#"</definedName>
    <definedName name="FDC_130_10" hidden="1">"#"</definedName>
    <definedName name="FDC_130_11" hidden="1">"#"</definedName>
    <definedName name="FDC_130_12" hidden="1">"#"</definedName>
    <definedName name="FDC_130_13" hidden="1">"#"</definedName>
    <definedName name="FDC_130_14" hidden="1">"#"</definedName>
    <definedName name="FDC_130_2" hidden="1">"#"</definedName>
    <definedName name="FDC_130_3" hidden="1">"#"</definedName>
    <definedName name="FDC_130_4" hidden="1">"#"</definedName>
    <definedName name="FDC_130_5" hidden="1">"#"</definedName>
    <definedName name="FDC_130_6" hidden="1">"#"</definedName>
    <definedName name="FDC_130_7" hidden="1">"#"</definedName>
    <definedName name="FDC_130_8" hidden="1">"#"</definedName>
    <definedName name="FDC_130_9" hidden="1">"#"</definedName>
    <definedName name="FDC_131_0" hidden="1">"#"</definedName>
    <definedName name="FDC_131_1" hidden="1">"#"</definedName>
    <definedName name="FDC_131_10" hidden="1">"#"</definedName>
    <definedName name="FDC_131_11" hidden="1">"#"</definedName>
    <definedName name="FDC_131_12" hidden="1">"#"</definedName>
    <definedName name="FDC_131_13" hidden="1">"#"</definedName>
    <definedName name="FDC_131_14" hidden="1">"#"</definedName>
    <definedName name="FDC_131_2" hidden="1">"#"</definedName>
    <definedName name="FDC_131_3" hidden="1">"#"</definedName>
    <definedName name="FDC_131_4" hidden="1">"#"</definedName>
    <definedName name="FDC_131_5" hidden="1">"#"</definedName>
    <definedName name="FDC_131_6" hidden="1">"#"</definedName>
    <definedName name="FDC_131_7" hidden="1">"#"</definedName>
    <definedName name="FDC_131_8" hidden="1">"#"</definedName>
    <definedName name="FDC_131_9" hidden="1">"#"</definedName>
    <definedName name="FDC_132_0" hidden="1">"#"</definedName>
    <definedName name="FDC_132_1" hidden="1">"#"</definedName>
    <definedName name="FDC_132_10" hidden="1">"#"</definedName>
    <definedName name="FDC_132_11" hidden="1">"#"</definedName>
    <definedName name="FDC_132_12" hidden="1">"#"</definedName>
    <definedName name="FDC_132_13" hidden="1">"#"</definedName>
    <definedName name="FDC_132_14" hidden="1">"#"</definedName>
    <definedName name="FDC_132_2" hidden="1">"#"</definedName>
    <definedName name="FDC_132_3" hidden="1">"#"</definedName>
    <definedName name="FDC_132_4" hidden="1">"#"</definedName>
    <definedName name="FDC_132_5" hidden="1">"#"</definedName>
    <definedName name="FDC_132_6" hidden="1">"#"</definedName>
    <definedName name="FDC_132_7" hidden="1">"#"</definedName>
    <definedName name="FDC_132_8" hidden="1">"#"</definedName>
    <definedName name="FDC_132_9" hidden="1">"#"</definedName>
    <definedName name="FDC_133_0" hidden="1">"#"</definedName>
    <definedName name="FDC_133_1" hidden="1">"#"</definedName>
    <definedName name="FDC_133_10" hidden="1">"#"</definedName>
    <definedName name="FDC_133_11" hidden="1">"#"</definedName>
    <definedName name="FDC_133_12" hidden="1">"#"</definedName>
    <definedName name="FDC_133_13" hidden="1">"#"</definedName>
    <definedName name="FDC_133_14" hidden="1">"#"</definedName>
    <definedName name="FDC_133_2" hidden="1">"#"</definedName>
    <definedName name="FDC_133_3" hidden="1">"#"</definedName>
    <definedName name="FDC_133_4" hidden="1">"#"</definedName>
    <definedName name="FDC_133_5" hidden="1">"#"</definedName>
    <definedName name="FDC_133_6" hidden="1">"#"</definedName>
    <definedName name="FDC_133_7" hidden="1">"#"</definedName>
    <definedName name="FDC_133_8" hidden="1">"#"</definedName>
    <definedName name="FDC_133_9" hidden="1">"#"</definedName>
    <definedName name="FDC_134_0" hidden="1">"#"</definedName>
    <definedName name="FDC_134_1" hidden="1">"#"</definedName>
    <definedName name="FDC_134_10" hidden="1">"#"</definedName>
    <definedName name="FDC_134_11" hidden="1">"#"</definedName>
    <definedName name="FDC_134_12" hidden="1">"#"</definedName>
    <definedName name="FDC_134_13" hidden="1">"#"</definedName>
    <definedName name="FDC_134_14" hidden="1">"#"</definedName>
    <definedName name="FDC_134_2" hidden="1">"#"</definedName>
    <definedName name="FDC_134_3" hidden="1">"#"</definedName>
    <definedName name="FDC_134_4" hidden="1">"#"</definedName>
    <definedName name="FDC_134_5" hidden="1">"#"</definedName>
    <definedName name="FDC_134_6" hidden="1">"#"</definedName>
    <definedName name="FDC_134_7" hidden="1">"#"</definedName>
    <definedName name="FDC_134_8" hidden="1">"#"</definedName>
    <definedName name="FDC_134_9" hidden="1">"#"</definedName>
    <definedName name="FDC_135_0" hidden="1">"#"</definedName>
    <definedName name="FDC_135_1" hidden="1">"#"</definedName>
    <definedName name="FDC_135_10" hidden="1">"#"</definedName>
    <definedName name="FDC_135_11" hidden="1">"#"</definedName>
    <definedName name="FDC_135_12" hidden="1">"#"</definedName>
    <definedName name="FDC_135_13" hidden="1">"#"</definedName>
    <definedName name="FDC_135_14" hidden="1">"#"</definedName>
    <definedName name="FDC_135_2" hidden="1">"#"</definedName>
    <definedName name="FDC_135_3" hidden="1">"#"</definedName>
    <definedName name="FDC_135_4" hidden="1">"#"</definedName>
    <definedName name="FDC_135_5" hidden="1">"#"</definedName>
    <definedName name="FDC_135_6" hidden="1">"#"</definedName>
    <definedName name="FDC_135_7" hidden="1">"#"</definedName>
    <definedName name="FDC_135_8" hidden="1">"#"</definedName>
    <definedName name="FDC_135_9" hidden="1">"#"</definedName>
    <definedName name="FDC_136_0" hidden="1">"#"</definedName>
    <definedName name="FDC_136_1" hidden="1">"#"</definedName>
    <definedName name="FDC_136_10" hidden="1">"#"</definedName>
    <definedName name="FDC_136_11" hidden="1">"#"</definedName>
    <definedName name="FDC_136_12" hidden="1">"#"</definedName>
    <definedName name="FDC_136_13" hidden="1">"#"</definedName>
    <definedName name="FDC_136_14" hidden="1">"#"</definedName>
    <definedName name="FDC_136_2" hidden="1">"#"</definedName>
    <definedName name="FDC_136_3" hidden="1">"#"</definedName>
    <definedName name="FDC_136_4" hidden="1">"#"</definedName>
    <definedName name="FDC_136_5" hidden="1">"#"</definedName>
    <definedName name="FDC_136_6" hidden="1">"#"</definedName>
    <definedName name="FDC_136_7" hidden="1">"#"</definedName>
    <definedName name="FDC_136_8" hidden="1">"#"</definedName>
    <definedName name="FDC_136_9" hidden="1">"#"</definedName>
    <definedName name="FDC_137_0" hidden="1">"#"</definedName>
    <definedName name="FDC_137_1" hidden="1">"#"</definedName>
    <definedName name="FDC_137_10" hidden="1">"#"</definedName>
    <definedName name="FDC_137_11" hidden="1">"#"</definedName>
    <definedName name="FDC_137_12" hidden="1">"#"</definedName>
    <definedName name="FDC_137_13" hidden="1">"#"</definedName>
    <definedName name="FDC_137_14" hidden="1">"#"</definedName>
    <definedName name="FDC_137_2" hidden="1">"#"</definedName>
    <definedName name="FDC_137_3" hidden="1">"#"</definedName>
    <definedName name="FDC_137_4" hidden="1">"#"</definedName>
    <definedName name="FDC_137_5" hidden="1">"#"</definedName>
    <definedName name="FDC_137_6" hidden="1">"#"</definedName>
    <definedName name="FDC_137_7" hidden="1">"#"</definedName>
    <definedName name="FDC_137_8" hidden="1">"#"</definedName>
    <definedName name="FDC_137_9" hidden="1">"#"</definedName>
    <definedName name="FDC_138_0" hidden="1">"#"</definedName>
    <definedName name="FDC_138_1" hidden="1">"#"</definedName>
    <definedName name="FDC_138_10" hidden="1">"#"</definedName>
    <definedName name="FDC_138_11" hidden="1">"#"</definedName>
    <definedName name="FDC_138_12" hidden="1">"#"</definedName>
    <definedName name="FDC_138_13" hidden="1">"#"</definedName>
    <definedName name="FDC_138_14" hidden="1">"#"</definedName>
    <definedName name="FDC_138_2" hidden="1">"#"</definedName>
    <definedName name="FDC_138_3" hidden="1">"#"</definedName>
    <definedName name="FDC_138_4" hidden="1">"#"</definedName>
    <definedName name="FDC_138_5" hidden="1">"#"</definedName>
    <definedName name="FDC_138_6" hidden="1">"#"</definedName>
    <definedName name="FDC_138_7" hidden="1">"#"</definedName>
    <definedName name="FDC_138_8" hidden="1">"#"</definedName>
    <definedName name="FDC_138_9" hidden="1">"#"</definedName>
    <definedName name="FDC_139_0" hidden="1">"#"</definedName>
    <definedName name="FDC_139_1" hidden="1">"#"</definedName>
    <definedName name="FDC_139_10" hidden="1">"#"</definedName>
    <definedName name="FDC_139_11" hidden="1">"#"</definedName>
    <definedName name="FDC_139_12" hidden="1">"#"</definedName>
    <definedName name="FDC_139_13" hidden="1">"#"</definedName>
    <definedName name="FDC_139_14" hidden="1">"#"</definedName>
    <definedName name="FDC_139_2" hidden="1">"#"</definedName>
    <definedName name="FDC_139_3" hidden="1">"#"</definedName>
    <definedName name="FDC_139_4" hidden="1">"#"</definedName>
    <definedName name="FDC_139_5" hidden="1">"#"</definedName>
    <definedName name="FDC_139_6" hidden="1">"#"</definedName>
    <definedName name="FDC_139_7" hidden="1">"#"</definedName>
    <definedName name="FDC_139_8" hidden="1">"#"</definedName>
    <definedName name="FDC_139_9" hidden="1">"#"</definedName>
    <definedName name="FDC_14_0" hidden="1">"#"</definedName>
    <definedName name="FDC_14_1" hidden="1">"#"</definedName>
    <definedName name="FDC_14_2" hidden="1">"#"</definedName>
    <definedName name="FDC_14_3" hidden="1">"#"</definedName>
    <definedName name="FDC_140_0" hidden="1">"#"</definedName>
    <definedName name="FDC_140_1" hidden="1">"#"</definedName>
    <definedName name="FDC_140_10" hidden="1">"#"</definedName>
    <definedName name="FDC_140_11" hidden="1">"#"</definedName>
    <definedName name="FDC_140_12" hidden="1">"#"</definedName>
    <definedName name="FDC_140_13" hidden="1">"#"</definedName>
    <definedName name="FDC_140_14" hidden="1">"#"</definedName>
    <definedName name="FDC_140_2" hidden="1">"#"</definedName>
    <definedName name="FDC_140_3" hidden="1">"#"</definedName>
    <definedName name="FDC_140_4" hidden="1">"#"</definedName>
    <definedName name="FDC_140_5" hidden="1">"#"</definedName>
    <definedName name="FDC_140_6" hidden="1">"#"</definedName>
    <definedName name="FDC_140_7" hidden="1">"#"</definedName>
    <definedName name="FDC_140_8" hidden="1">"#"</definedName>
    <definedName name="FDC_140_9" hidden="1">"#"</definedName>
    <definedName name="FDC_141_0" hidden="1">"#"</definedName>
    <definedName name="FDC_141_1" hidden="1">"#"</definedName>
    <definedName name="FDC_141_10" hidden="1">"#"</definedName>
    <definedName name="FDC_141_11" hidden="1">"#"</definedName>
    <definedName name="FDC_141_12" hidden="1">"#"</definedName>
    <definedName name="FDC_141_13" hidden="1">"#"</definedName>
    <definedName name="FDC_141_14" hidden="1">"#"</definedName>
    <definedName name="FDC_141_2" hidden="1">"#"</definedName>
    <definedName name="FDC_141_3" hidden="1">"#"</definedName>
    <definedName name="FDC_141_4" hidden="1">"#"</definedName>
    <definedName name="FDC_141_5" hidden="1">"#"</definedName>
    <definedName name="FDC_141_6" hidden="1">"#"</definedName>
    <definedName name="FDC_141_7" hidden="1">"#"</definedName>
    <definedName name="FDC_141_8" hidden="1">"#"</definedName>
    <definedName name="FDC_141_9" hidden="1">"#"</definedName>
    <definedName name="FDC_142_0" hidden="1">"#"</definedName>
    <definedName name="FDC_142_1" hidden="1">"#"</definedName>
    <definedName name="FDC_142_10" hidden="1">"#"</definedName>
    <definedName name="FDC_142_11" hidden="1">"#"</definedName>
    <definedName name="FDC_142_12" hidden="1">"#"</definedName>
    <definedName name="FDC_142_13" hidden="1">"#"</definedName>
    <definedName name="FDC_142_14" hidden="1">"#"</definedName>
    <definedName name="FDC_142_2" hidden="1">"#"</definedName>
    <definedName name="FDC_142_3" hidden="1">"#"</definedName>
    <definedName name="FDC_142_4" hidden="1">"#"</definedName>
    <definedName name="FDC_142_5" hidden="1">"#"</definedName>
    <definedName name="FDC_142_6" hidden="1">"#"</definedName>
    <definedName name="FDC_142_7" hidden="1">"#"</definedName>
    <definedName name="FDC_142_8" hidden="1">"#"</definedName>
    <definedName name="FDC_142_9" hidden="1">"#"</definedName>
    <definedName name="FDC_143_0" hidden="1">"#"</definedName>
    <definedName name="FDC_143_1" hidden="1">"#"</definedName>
    <definedName name="FDC_143_10" hidden="1">"#"</definedName>
    <definedName name="FDC_143_11" hidden="1">"#"</definedName>
    <definedName name="FDC_143_12" hidden="1">"#"</definedName>
    <definedName name="FDC_143_13" hidden="1">"#"</definedName>
    <definedName name="FDC_143_14" hidden="1">"#"</definedName>
    <definedName name="FDC_143_2" hidden="1">"#"</definedName>
    <definedName name="FDC_143_3" hidden="1">"#"</definedName>
    <definedName name="FDC_143_4" hidden="1">"#"</definedName>
    <definedName name="FDC_143_5" hidden="1">"#"</definedName>
    <definedName name="FDC_143_6" hidden="1">"#"</definedName>
    <definedName name="FDC_143_7" hidden="1">"#"</definedName>
    <definedName name="FDC_143_8" hidden="1">"#"</definedName>
    <definedName name="FDC_143_9" hidden="1">"#"</definedName>
    <definedName name="FDC_144_0" hidden="1">"#"</definedName>
    <definedName name="FDC_144_1" hidden="1">"#"</definedName>
    <definedName name="FDC_144_10" hidden="1">"#"</definedName>
    <definedName name="FDC_144_11" hidden="1">"#"</definedName>
    <definedName name="FDC_144_12" hidden="1">"#"</definedName>
    <definedName name="FDC_144_13" hidden="1">"#"</definedName>
    <definedName name="FDC_144_14" hidden="1">"#"</definedName>
    <definedName name="FDC_144_2" hidden="1">"#"</definedName>
    <definedName name="FDC_144_3" hidden="1">"#"</definedName>
    <definedName name="FDC_144_4" hidden="1">"#"</definedName>
    <definedName name="FDC_144_5" hidden="1">"#"</definedName>
    <definedName name="FDC_144_6" hidden="1">"#"</definedName>
    <definedName name="FDC_144_7" hidden="1">"#"</definedName>
    <definedName name="FDC_144_8" hidden="1">"#"</definedName>
    <definedName name="FDC_144_9" hidden="1">"#"</definedName>
    <definedName name="FDC_145_0" hidden="1">"#"</definedName>
    <definedName name="FDC_145_1" hidden="1">"#"</definedName>
    <definedName name="FDC_145_10" hidden="1">"#"</definedName>
    <definedName name="FDC_145_11" hidden="1">"#"</definedName>
    <definedName name="FDC_145_12" hidden="1">"#"</definedName>
    <definedName name="FDC_145_13" hidden="1">"#"</definedName>
    <definedName name="FDC_145_14" hidden="1">"#"</definedName>
    <definedName name="FDC_145_2" hidden="1">"#"</definedName>
    <definedName name="FDC_145_3" hidden="1">"#"</definedName>
    <definedName name="FDC_145_4" hidden="1">"#"</definedName>
    <definedName name="FDC_145_5" hidden="1">"#"</definedName>
    <definedName name="FDC_145_6" hidden="1">"#"</definedName>
    <definedName name="FDC_145_7" hidden="1">"#"</definedName>
    <definedName name="FDC_145_8" hidden="1">"#"</definedName>
    <definedName name="FDC_145_9" hidden="1">"#"</definedName>
    <definedName name="FDC_146_0" hidden="1">"#"</definedName>
    <definedName name="FDC_146_1" hidden="1">"#"</definedName>
    <definedName name="FDC_146_10" hidden="1">"#"</definedName>
    <definedName name="FDC_146_11" hidden="1">"#"</definedName>
    <definedName name="FDC_146_12" hidden="1">"#"</definedName>
    <definedName name="FDC_146_13" hidden="1">"#"</definedName>
    <definedName name="FDC_146_14" hidden="1">"#"</definedName>
    <definedName name="FDC_146_2" hidden="1">"#"</definedName>
    <definedName name="FDC_146_3" hidden="1">"#"</definedName>
    <definedName name="FDC_146_4" hidden="1">"#"</definedName>
    <definedName name="FDC_146_5" hidden="1">"#"</definedName>
    <definedName name="FDC_146_6" hidden="1">"#"</definedName>
    <definedName name="FDC_146_7" hidden="1">"#"</definedName>
    <definedName name="FDC_146_8" hidden="1">"#"</definedName>
    <definedName name="FDC_146_9" hidden="1">"#"</definedName>
    <definedName name="FDC_147_0" hidden="1">"#"</definedName>
    <definedName name="FDC_147_1" hidden="1">"#"</definedName>
    <definedName name="FDC_147_10" hidden="1">"#"</definedName>
    <definedName name="FDC_147_11" hidden="1">"#"</definedName>
    <definedName name="FDC_147_12" hidden="1">"#"</definedName>
    <definedName name="FDC_147_13" hidden="1">"#"</definedName>
    <definedName name="FDC_147_14" hidden="1">"#"</definedName>
    <definedName name="FDC_147_2" hidden="1">"#"</definedName>
    <definedName name="FDC_147_3" hidden="1">"#"</definedName>
    <definedName name="FDC_147_4" hidden="1">"#"</definedName>
    <definedName name="FDC_147_5" hidden="1">"#"</definedName>
    <definedName name="FDC_147_6" hidden="1">"#"</definedName>
    <definedName name="FDC_147_7" hidden="1">"#"</definedName>
    <definedName name="FDC_147_8" hidden="1">"#"</definedName>
    <definedName name="FDC_147_9" hidden="1">"#"</definedName>
    <definedName name="FDC_148_0" hidden="1">"#"</definedName>
    <definedName name="FDC_148_1" hidden="1">"#"</definedName>
    <definedName name="FDC_148_10" hidden="1">"#"</definedName>
    <definedName name="FDC_148_11" hidden="1">"#"</definedName>
    <definedName name="FDC_148_12" hidden="1">"#"</definedName>
    <definedName name="FDC_148_13" hidden="1">"#"</definedName>
    <definedName name="FDC_148_14" hidden="1">"#"</definedName>
    <definedName name="FDC_148_2" hidden="1">"#"</definedName>
    <definedName name="FDC_148_3" hidden="1">"#"</definedName>
    <definedName name="FDC_148_4" hidden="1">"#"</definedName>
    <definedName name="FDC_148_5" hidden="1">"#"</definedName>
    <definedName name="FDC_148_6" hidden="1">"#"</definedName>
    <definedName name="FDC_148_7" hidden="1">"#"</definedName>
    <definedName name="FDC_148_8" hidden="1">"#"</definedName>
    <definedName name="FDC_148_9" hidden="1">"#"</definedName>
    <definedName name="FDC_149_0" hidden="1">"#"</definedName>
    <definedName name="FDC_149_1" hidden="1">"#"</definedName>
    <definedName name="FDC_149_10" hidden="1">"#"</definedName>
    <definedName name="FDC_149_11" hidden="1">"#"</definedName>
    <definedName name="FDC_149_12" hidden="1">"#"</definedName>
    <definedName name="FDC_149_13" hidden="1">"#"</definedName>
    <definedName name="FDC_149_14" hidden="1">"#"</definedName>
    <definedName name="FDC_149_2" hidden="1">"#"</definedName>
    <definedName name="FDC_149_3" hidden="1">"#"</definedName>
    <definedName name="FDC_149_4" hidden="1">"#"</definedName>
    <definedName name="FDC_149_5" hidden="1">"#"</definedName>
    <definedName name="FDC_149_6" hidden="1">"#"</definedName>
    <definedName name="FDC_149_7" hidden="1">"#"</definedName>
    <definedName name="FDC_149_8" hidden="1">"#"</definedName>
    <definedName name="FDC_149_9" hidden="1">"#"</definedName>
    <definedName name="FDC_15_0" hidden="1">"#"</definedName>
    <definedName name="FDC_150_0" hidden="1">"#"</definedName>
    <definedName name="FDC_150_1" hidden="1">"#"</definedName>
    <definedName name="FDC_150_10" hidden="1">"#"</definedName>
    <definedName name="FDC_150_11" hidden="1">"#"</definedName>
    <definedName name="FDC_150_12" hidden="1">"#"</definedName>
    <definedName name="FDC_150_13" hidden="1">"#"</definedName>
    <definedName name="FDC_150_14" hidden="1">"#"</definedName>
    <definedName name="FDC_150_2" hidden="1">"#"</definedName>
    <definedName name="FDC_150_3" hidden="1">"#"</definedName>
    <definedName name="FDC_150_4" hidden="1">"#"</definedName>
    <definedName name="FDC_150_5" hidden="1">"#"</definedName>
    <definedName name="FDC_150_6" hidden="1">"#"</definedName>
    <definedName name="FDC_150_7" hidden="1">"#"</definedName>
    <definedName name="FDC_150_8" hidden="1">"#"</definedName>
    <definedName name="FDC_150_9" hidden="1">"#"</definedName>
    <definedName name="FDC_151_0" hidden="1">"#"</definedName>
    <definedName name="FDC_151_1" hidden="1">"#"</definedName>
    <definedName name="FDC_151_10" hidden="1">"#"</definedName>
    <definedName name="FDC_151_11" hidden="1">"#"</definedName>
    <definedName name="FDC_151_12" hidden="1">"#"</definedName>
    <definedName name="FDC_151_13" hidden="1">"#"</definedName>
    <definedName name="FDC_151_14" hidden="1">"#"</definedName>
    <definedName name="FDC_151_15" hidden="1">"#"</definedName>
    <definedName name="FDC_151_2" hidden="1">"#"</definedName>
    <definedName name="FDC_151_3" hidden="1">"#"</definedName>
    <definedName name="FDC_151_4" hidden="1">"#"</definedName>
    <definedName name="FDC_151_5" hidden="1">"#"</definedName>
    <definedName name="FDC_151_6" hidden="1">"#"</definedName>
    <definedName name="FDC_151_7" hidden="1">"#"</definedName>
    <definedName name="FDC_151_8" hidden="1">"#"</definedName>
    <definedName name="FDC_151_9" hidden="1">"#"</definedName>
    <definedName name="FDC_152_0" hidden="1">"#"</definedName>
    <definedName name="FDC_152_1" hidden="1">"#"</definedName>
    <definedName name="FDC_152_10" hidden="1">"#"</definedName>
    <definedName name="FDC_152_11" hidden="1">"#"</definedName>
    <definedName name="FDC_152_12" hidden="1">"#"</definedName>
    <definedName name="FDC_152_13" hidden="1">"#"</definedName>
    <definedName name="FDC_152_14" hidden="1">"#"</definedName>
    <definedName name="FDC_152_15" hidden="1">"#"</definedName>
    <definedName name="FDC_152_2" hidden="1">"#"</definedName>
    <definedName name="FDC_152_3" hidden="1">"#"</definedName>
    <definedName name="FDC_152_4" hidden="1">"#"</definedName>
    <definedName name="FDC_152_5" hidden="1">"#"</definedName>
    <definedName name="FDC_152_6" hidden="1">"#"</definedName>
    <definedName name="FDC_152_7" hidden="1">"#"</definedName>
    <definedName name="FDC_152_8" hidden="1">"#"</definedName>
    <definedName name="FDC_152_9" hidden="1">"#"</definedName>
    <definedName name="FDC_153_0" hidden="1">"#"</definedName>
    <definedName name="FDC_153_1" hidden="1">"#"</definedName>
    <definedName name="FDC_153_10" hidden="1">"#"</definedName>
    <definedName name="FDC_153_11" hidden="1">"#"</definedName>
    <definedName name="FDC_153_12" hidden="1">"#"</definedName>
    <definedName name="FDC_153_13" hidden="1">"#"</definedName>
    <definedName name="FDC_153_14" hidden="1">"#"</definedName>
    <definedName name="FDC_153_2" hidden="1">"#"</definedName>
    <definedName name="FDC_153_3" hidden="1">"#"</definedName>
    <definedName name="FDC_153_4" hidden="1">"#"</definedName>
    <definedName name="FDC_153_5" hidden="1">"#"</definedName>
    <definedName name="FDC_153_6" hidden="1">"#"</definedName>
    <definedName name="FDC_153_7" hidden="1">"#"</definedName>
    <definedName name="FDC_153_8" hidden="1">"#"</definedName>
    <definedName name="FDC_153_9" hidden="1">"#"</definedName>
    <definedName name="FDC_154_0" hidden="1">"#"</definedName>
    <definedName name="FDC_154_1" hidden="1">"#"</definedName>
    <definedName name="FDC_154_10" hidden="1">"#"</definedName>
    <definedName name="FDC_154_11" hidden="1">"#"</definedName>
    <definedName name="FDC_154_12" hidden="1">"#"</definedName>
    <definedName name="FDC_154_13" hidden="1">"#"</definedName>
    <definedName name="FDC_154_14" hidden="1">"#"</definedName>
    <definedName name="FDC_154_2" hidden="1">"#"</definedName>
    <definedName name="FDC_154_3" hidden="1">"#"</definedName>
    <definedName name="FDC_154_4" hidden="1">"#"</definedName>
    <definedName name="FDC_154_5" hidden="1">"#"</definedName>
    <definedName name="FDC_154_6" hidden="1">"#"</definedName>
    <definedName name="FDC_154_7" hidden="1">"#"</definedName>
    <definedName name="FDC_154_8" hidden="1">"#"</definedName>
    <definedName name="FDC_154_9" hidden="1">"#"</definedName>
    <definedName name="FDC_155_0" hidden="1">"#"</definedName>
    <definedName name="FDC_155_1" hidden="1">"#"</definedName>
    <definedName name="FDC_155_10" hidden="1">"#"</definedName>
    <definedName name="FDC_155_11" hidden="1">"#"</definedName>
    <definedName name="FDC_155_12" hidden="1">"#"</definedName>
    <definedName name="FDC_155_13" hidden="1">"#"</definedName>
    <definedName name="FDC_155_14" hidden="1">"#"</definedName>
    <definedName name="FDC_155_15" hidden="1">"#"</definedName>
    <definedName name="FDC_155_2" hidden="1">"#"</definedName>
    <definedName name="FDC_155_3" hidden="1">"#"</definedName>
    <definedName name="FDC_155_4" hidden="1">"#"</definedName>
    <definedName name="FDC_155_5" hidden="1">"#"</definedName>
    <definedName name="FDC_155_6" hidden="1">"#"</definedName>
    <definedName name="FDC_155_7" hidden="1">"#"</definedName>
    <definedName name="FDC_155_8" hidden="1">"#"</definedName>
    <definedName name="FDC_155_9" hidden="1">"#"</definedName>
    <definedName name="FDC_156_0" hidden="1">"#"</definedName>
    <definedName name="FDC_156_1" hidden="1">"#"</definedName>
    <definedName name="FDC_156_10" hidden="1">"#"</definedName>
    <definedName name="FDC_156_11" hidden="1">"#"</definedName>
    <definedName name="FDC_156_12" hidden="1">"#"</definedName>
    <definedName name="FDC_156_13" hidden="1">"#"</definedName>
    <definedName name="FDC_156_14" hidden="1">"#"</definedName>
    <definedName name="FDC_156_15" hidden="1">"#"</definedName>
    <definedName name="FDC_156_2" hidden="1">"#"</definedName>
    <definedName name="FDC_156_3" hidden="1">"#"</definedName>
    <definedName name="FDC_156_4" hidden="1">"#"</definedName>
    <definedName name="FDC_156_5" hidden="1">"#"</definedName>
    <definedName name="FDC_156_6" hidden="1">"#"</definedName>
    <definedName name="FDC_156_7" hidden="1">"#"</definedName>
    <definedName name="FDC_156_8" hidden="1">"#"</definedName>
    <definedName name="FDC_156_9" hidden="1">"#"</definedName>
    <definedName name="FDC_157_0" hidden="1">"#"</definedName>
    <definedName name="FDC_157_1" hidden="1">"#"</definedName>
    <definedName name="FDC_157_10" hidden="1">"#"</definedName>
    <definedName name="FDC_157_100" hidden="1">"#"</definedName>
    <definedName name="FDC_157_101" hidden="1">"#"</definedName>
    <definedName name="FDC_157_102" hidden="1">"#"</definedName>
    <definedName name="FDC_157_103" hidden="1">"#"</definedName>
    <definedName name="FDC_157_104" hidden="1">"#"</definedName>
    <definedName name="FDC_157_105" hidden="1">"#"</definedName>
    <definedName name="FDC_157_106" hidden="1">"#"</definedName>
    <definedName name="FDC_157_107" hidden="1">"#"</definedName>
    <definedName name="FDC_157_108" hidden="1">"#"</definedName>
    <definedName name="FDC_157_109" hidden="1">"#"</definedName>
    <definedName name="FDC_157_11" hidden="1">"#"</definedName>
    <definedName name="FDC_157_110" hidden="1">"#"</definedName>
    <definedName name="FDC_157_111" hidden="1">"#"</definedName>
    <definedName name="FDC_157_112" hidden="1">"#"</definedName>
    <definedName name="FDC_157_113" hidden="1">"#"</definedName>
    <definedName name="FDC_157_114" hidden="1">"#"</definedName>
    <definedName name="FDC_157_115" hidden="1">"#"</definedName>
    <definedName name="FDC_157_116" hidden="1">"#"</definedName>
    <definedName name="FDC_157_117" hidden="1">"#"</definedName>
    <definedName name="FDC_157_118" hidden="1">"#"</definedName>
    <definedName name="FDC_157_119" hidden="1">"#"</definedName>
    <definedName name="FDC_157_12" hidden="1">"#"</definedName>
    <definedName name="FDC_157_120" hidden="1">"#"</definedName>
    <definedName name="FDC_157_121" hidden="1">"#"</definedName>
    <definedName name="FDC_157_122" hidden="1">"#"</definedName>
    <definedName name="FDC_157_123" hidden="1">"#"</definedName>
    <definedName name="FDC_157_124" hidden="1">"#"</definedName>
    <definedName name="FDC_157_125" hidden="1">"#"</definedName>
    <definedName name="FDC_157_126" hidden="1">"#"</definedName>
    <definedName name="FDC_157_127" hidden="1">"#"</definedName>
    <definedName name="FDC_157_128" hidden="1">"#"</definedName>
    <definedName name="FDC_157_129" hidden="1">"#"</definedName>
    <definedName name="FDC_157_13" hidden="1">"#"</definedName>
    <definedName name="FDC_157_130" hidden="1">"#"</definedName>
    <definedName name="FDC_157_131" hidden="1">"#"</definedName>
    <definedName name="FDC_157_132" hidden="1">"#"</definedName>
    <definedName name="FDC_157_133" hidden="1">"#"</definedName>
    <definedName name="FDC_157_134" hidden="1">"#"</definedName>
    <definedName name="FDC_157_135" hidden="1">"#"</definedName>
    <definedName name="FDC_157_136" hidden="1">"#"</definedName>
    <definedName name="FDC_157_137" hidden="1">"#"</definedName>
    <definedName name="FDC_157_138" hidden="1">"#"</definedName>
    <definedName name="FDC_157_139" hidden="1">"#"</definedName>
    <definedName name="FDC_157_14" hidden="1">"#"</definedName>
    <definedName name="FDC_157_140" hidden="1">"#"</definedName>
    <definedName name="FDC_157_141" hidden="1">"#"</definedName>
    <definedName name="FDC_157_142" hidden="1">"#"</definedName>
    <definedName name="FDC_157_143" hidden="1">"#"</definedName>
    <definedName name="FDC_157_144" hidden="1">"#"</definedName>
    <definedName name="FDC_157_145" hidden="1">"#"</definedName>
    <definedName name="FDC_157_146" hidden="1">"#"</definedName>
    <definedName name="FDC_157_147" hidden="1">"#"</definedName>
    <definedName name="FDC_157_148" hidden="1">"#"</definedName>
    <definedName name="FDC_157_149" hidden="1">"#"</definedName>
    <definedName name="FDC_157_15" hidden="1">"#"</definedName>
    <definedName name="FDC_157_150" hidden="1">"#"</definedName>
    <definedName name="FDC_157_151" hidden="1">"#"</definedName>
    <definedName name="FDC_157_152" hidden="1">"#"</definedName>
    <definedName name="FDC_157_153" hidden="1">"#"</definedName>
    <definedName name="FDC_157_154" hidden="1">"#"</definedName>
    <definedName name="FDC_157_155" hidden="1">"#"</definedName>
    <definedName name="FDC_157_156" hidden="1">"#"</definedName>
    <definedName name="FDC_157_157" hidden="1">"#"</definedName>
    <definedName name="FDC_157_158" hidden="1">"#"</definedName>
    <definedName name="FDC_157_159" hidden="1">"#"</definedName>
    <definedName name="FDC_157_16" hidden="1">"#"</definedName>
    <definedName name="FDC_157_160" hidden="1">"#"</definedName>
    <definedName name="FDC_157_161" hidden="1">"#"</definedName>
    <definedName name="FDC_157_162" hidden="1">"#"</definedName>
    <definedName name="FDC_157_163" hidden="1">"#"</definedName>
    <definedName name="FDC_157_164" hidden="1">"#"</definedName>
    <definedName name="FDC_157_165" hidden="1">"#"</definedName>
    <definedName name="FDC_157_166" hidden="1">"#"</definedName>
    <definedName name="FDC_157_167" hidden="1">"#"</definedName>
    <definedName name="FDC_157_168" hidden="1">"#"</definedName>
    <definedName name="FDC_157_169" hidden="1">"#"</definedName>
    <definedName name="FDC_157_17" hidden="1">"#"</definedName>
    <definedName name="FDC_157_170" hidden="1">"#"</definedName>
    <definedName name="FDC_157_171" hidden="1">"#"</definedName>
    <definedName name="FDC_157_172" hidden="1">"#"</definedName>
    <definedName name="FDC_157_173" hidden="1">"#"</definedName>
    <definedName name="FDC_157_174" hidden="1">"#"</definedName>
    <definedName name="FDC_157_175" hidden="1">"#"</definedName>
    <definedName name="FDC_157_176" hidden="1">"#"</definedName>
    <definedName name="FDC_157_177" hidden="1">"#"</definedName>
    <definedName name="FDC_157_178" hidden="1">"#"</definedName>
    <definedName name="FDC_157_179" hidden="1">"#"</definedName>
    <definedName name="FDC_157_18" hidden="1">"#"</definedName>
    <definedName name="FDC_157_180" hidden="1">"#"</definedName>
    <definedName name="FDC_157_181" hidden="1">"#"</definedName>
    <definedName name="FDC_157_182" hidden="1">"#"</definedName>
    <definedName name="FDC_157_183" hidden="1">"#"</definedName>
    <definedName name="FDC_157_184" hidden="1">"#"</definedName>
    <definedName name="FDC_157_185" hidden="1">"#"</definedName>
    <definedName name="FDC_157_186" hidden="1">"#"</definedName>
    <definedName name="FDC_157_187" hidden="1">"#"</definedName>
    <definedName name="FDC_157_188" hidden="1">"#"</definedName>
    <definedName name="FDC_157_189" hidden="1">"#"</definedName>
    <definedName name="FDC_157_19" hidden="1">"#"</definedName>
    <definedName name="FDC_157_190" hidden="1">"#"</definedName>
    <definedName name="FDC_157_191" hidden="1">"#"</definedName>
    <definedName name="FDC_157_192" hidden="1">"#"</definedName>
    <definedName name="FDC_157_193" hidden="1">"#"</definedName>
    <definedName name="FDC_157_194" hidden="1">"#"</definedName>
    <definedName name="FDC_157_195" hidden="1">"#"</definedName>
    <definedName name="FDC_157_196" hidden="1">"#"</definedName>
    <definedName name="FDC_157_197" hidden="1">"#"</definedName>
    <definedName name="FDC_157_198" hidden="1">"#"</definedName>
    <definedName name="FDC_157_199" hidden="1">"#"</definedName>
    <definedName name="FDC_157_2" hidden="1">"#"</definedName>
    <definedName name="FDC_157_20" hidden="1">"#"</definedName>
    <definedName name="FDC_157_200" hidden="1">"#"</definedName>
    <definedName name="FDC_157_201" hidden="1">"#"</definedName>
    <definedName name="FDC_157_202" hidden="1">"#"</definedName>
    <definedName name="FDC_157_203" hidden="1">"#"</definedName>
    <definedName name="FDC_157_204" hidden="1">"#"</definedName>
    <definedName name="FDC_157_205" hidden="1">"#"</definedName>
    <definedName name="FDC_157_206" hidden="1">"#"</definedName>
    <definedName name="FDC_157_207" hidden="1">"#"</definedName>
    <definedName name="FDC_157_208" hidden="1">"#"</definedName>
    <definedName name="FDC_157_209" hidden="1">"#"</definedName>
    <definedName name="FDC_157_21" hidden="1">"#"</definedName>
    <definedName name="FDC_157_210" hidden="1">"#"</definedName>
    <definedName name="FDC_157_211" hidden="1">"#"</definedName>
    <definedName name="FDC_157_212" hidden="1">"#"</definedName>
    <definedName name="FDC_157_213" hidden="1">"#"</definedName>
    <definedName name="FDC_157_214" hidden="1">"#"</definedName>
    <definedName name="FDC_157_215" hidden="1">"#"</definedName>
    <definedName name="FDC_157_216" hidden="1">"#"</definedName>
    <definedName name="FDC_157_217" hidden="1">"#"</definedName>
    <definedName name="FDC_157_218" hidden="1">"#"</definedName>
    <definedName name="FDC_157_219" hidden="1">"#"</definedName>
    <definedName name="FDC_157_22" hidden="1">"#"</definedName>
    <definedName name="FDC_157_220" hidden="1">"#"</definedName>
    <definedName name="FDC_157_221" hidden="1">"#"</definedName>
    <definedName name="FDC_157_222" hidden="1">"#"</definedName>
    <definedName name="FDC_157_223" hidden="1">"#"</definedName>
    <definedName name="FDC_157_224" hidden="1">"#"</definedName>
    <definedName name="FDC_157_225" hidden="1">"#"</definedName>
    <definedName name="FDC_157_226" hidden="1">"#"</definedName>
    <definedName name="FDC_157_227" hidden="1">"#"</definedName>
    <definedName name="FDC_157_228" hidden="1">"#"</definedName>
    <definedName name="FDC_157_229" hidden="1">"#"</definedName>
    <definedName name="FDC_157_23" hidden="1">"#"</definedName>
    <definedName name="FDC_157_230" hidden="1">"#"</definedName>
    <definedName name="FDC_157_231" hidden="1">"#"</definedName>
    <definedName name="FDC_157_232" hidden="1">"#"</definedName>
    <definedName name="FDC_157_233" hidden="1">"#"</definedName>
    <definedName name="FDC_157_234" hidden="1">"#"</definedName>
    <definedName name="FDC_157_235" hidden="1">"#"</definedName>
    <definedName name="FDC_157_236" hidden="1">"#"</definedName>
    <definedName name="FDC_157_237" hidden="1">"#"</definedName>
    <definedName name="FDC_157_238" hidden="1">"#"</definedName>
    <definedName name="FDC_157_239" hidden="1">"#"</definedName>
    <definedName name="FDC_157_24" hidden="1">"#"</definedName>
    <definedName name="FDC_157_240" hidden="1">"#"</definedName>
    <definedName name="FDC_157_241" hidden="1">"#"</definedName>
    <definedName name="FDC_157_242" hidden="1">"#"</definedName>
    <definedName name="FDC_157_243" hidden="1">"#"</definedName>
    <definedName name="FDC_157_244" hidden="1">"#"</definedName>
    <definedName name="FDC_157_245" hidden="1">"#"</definedName>
    <definedName name="FDC_157_246" hidden="1">"#"</definedName>
    <definedName name="FDC_157_247" hidden="1">"#"</definedName>
    <definedName name="FDC_157_248" hidden="1">"#"</definedName>
    <definedName name="FDC_157_249" hidden="1">"#"</definedName>
    <definedName name="FDC_157_25" hidden="1">"#"</definedName>
    <definedName name="FDC_157_250" hidden="1">"#"</definedName>
    <definedName name="FDC_157_251" hidden="1">"#"</definedName>
    <definedName name="FDC_157_252" hidden="1">"#"</definedName>
    <definedName name="FDC_157_26" hidden="1">"#"</definedName>
    <definedName name="FDC_157_27" hidden="1">"#"</definedName>
    <definedName name="FDC_157_28" hidden="1">"#"</definedName>
    <definedName name="FDC_157_29" hidden="1">"#"</definedName>
    <definedName name="FDC_157_3" hidden="1">"#"</definedName>
    <definedName name="FDC_157_30" hidden="1">"#"</definedName>
    <definedName name="FDC_157_31" hidden="1">"#"</definedName>
    <definedName name="FDC_157_32" hidden="1">"#"</definedName>
    <definedName name="FDC_157_33" hidden="1">"#"</definedName>
    <definedName name="FDC_157_34" hidden="1">"#"</definedName>
    <definedName name="FDC_157_35" hidden="1">"#"</definedName>
    <definedName name="FDC_157_36" hidden="1">"#"</definedName>
    <definedName name="FDC_157_37" hidden="1">"#"</definedName>
    <definedName name="FDC_157_38" hidden="1">"#"</definedName>
    <definedName name="FDC_157_39" hidden="1">"#"</definedName>
    <definedName name="FDC_157_4" hidden="1">"#"</definedName>
    <definedName name="FDC_157_40" hidden="1">"#"</definedName>
    <definedName name="FDC_157_41" hidden="1">"#"</definedName>
    <definedName name="FDC_157_42" hidden="1">"#"</definedName>
    <definedName name="FDC_157_43" hidden="1">"#"</definedName>
    <definedName name="FDC_157_44" hidden="1">"#"</definedName>
    <definedName name="FDC_157_45" hidden="1">"#"</definedName>
    <definedName name="FDC_157_46" hidden="1">"#"</definedName>
    <definedName name="FDC_157_47" hidden="1">"#"</definedName>
    <definedName name="FDC_157_48" hidden="1">"#"</definedName>
    <definedName name="FDC_157_49" hidden="1">"#"</definedName>
    <definedName name="FDC_157_5" hidden="1">"#"</definedName>
    <definedName name="FDC_157_50" hidden="1">"#"</definedName>
    <definedName name="FDC_157_51" hidden="1">"#"</definedName>
    <definedName name="FDC_157_52" hidden="1">"#"</definedName>
    <definedName name="FDC_157_53" hidden="1">"#"</definedName>
    <definedName name="FDC_157_54" hidden="1">"#"</definedName>
    <definedName name="FDC_157_55" hidden="1">"#"</definedName>
    <definedName name="FDC_157_56" hidden="1">"#"</definedName>
    <definedName name="FDC_157_57" hidden="1">"#"</definedName>
    <definedName name="FDC_157_58" hidden="1">"#"</definedName>
    <definedName name="FDC_157_59" hidden="1">"#"</definedName>
    <definedName name="FDC_157_6" hidden="1">"#"</definedName>
    <definedName name="FDC_157_60" hidden="1">"#"</definedName>
    <definedName name="FDC_157_61" hidden="1">"#"</definedName>
    <definedName name="FDC_157_62" hidden="1">"#"</definedName>
    <definedName name="FDC_157_63" hidden="1">"#"</definedName>
    <definedName name="FDC_157_64" hidden="1">"#"</definedName>
    <definedName name="FDC_157_65" hidden="1">"#"</definedName>
    <definedName name="FDC_157_66" hidden="1">"#"</definedName>
    <definedName name="FDC_157_67" hidden="1">"#"</definedName>
    <definedName name="FDC_157_68" hidden="1">"#"</definedName>
    <definedName name="FDC_157_69" hidden="1">"#"</definedName>
    <definedName name="FDC_157_7" hidden="1">"#"</definedName>
    <definedName name="FDC_157_70" hidden="1">"#"</definedName>
    <definedName name="FDC_157_71" hidden="1">"#"</definedName>
    <definedName name="FDC_157_72" hidden="1">"#"</definedName>
    <definedName name="FDC_157_73" hidden="1">"#"</definedName>
    <definedName name="FDC_157_74" hidden="1">"#"</definedName>
    <definedName name="FDC_157_75" hidden="1">"#"</definedName>
    <definedName name="FDC_157_76" hidden="1">"#"</definedName>
    <definedName name="FDC_157_77" hidden="1">"#"</definedName>
    <definedName name="FDC_157_78" hidden="1">"#"</definedName>
    <definedName name="FDC_157_79" hidden="1">"#"</definedName>
    <definedName name="FDC_157_8" hidden="1">"#"</definedName>
    <definedName name="FDC_157_80" hidden="1">"#"</definedName>
    <definedName name="FDC_157_81" hidden="1">"#"</definedName>
    <definedName name="FDC_157_82" hidden="1">"#"</definedName>
    <definedName name="FDC_157_83" hidden="1">"#"</definedName>
    <definedName name="FDC_157_84" hidden="1">"#"</definedName>
    <definedName name="FDC_157_85" hidden="1">"#"</definedName>
    <definedName name="FDC_157_86" hidden="1">"#"</definedName>
    <definedName name="FDC_157_87" hidden="1">"#"</definedName>
    <definedName name="FDC_157_88" hidden="1">"#"</definedName>
    <definedName name="FDC_157_89" hidden="1">"#"</definedName>
    <definedName name="FDC_157_9" hidden="1">"#"</definedName>
    <definedName name="FDC_157_90" hidden="1">"#"</definedName>
    <definedName name="FDC_157_91" hidden="1">"#"</definedName>
    <definedName name="FDC_157_92" hidden="1">"#"</definedName>
    <definedName name="FDC_157_93" hidden="1">"#"</definedName>
    <definedName name="FDC_157_94" hidden="1">"#"</definedName>
    <definedName name="FDC_157_95" hidden="1">"#"</definedName>
    <definedName name="FDC_157_96" hidden="1">"#"</definedName>
    <definedName name="FDC_157_97" hidden="1">"#"</definedName>
    <definedName name="FDC_157_98" hidden="1">"#"</definedName>
    <definedName name="FDC_157_99" hidden="1">"#"</definedName>
    <definedName name="FDC_158_0" hidden="1">"#"</definedName>
    <definedName name="FDC_158_1" hidden="1">"#"</definedName>
    <definedName name="FDC_158_10" hidden="1">"#"</definedName>
    <definedName name="FDC_158_11" hidden="1">"#"</definedName>
    <definedName name="FDC_158_12" hidden="1">"#"</definedName>
    <definedName name="FDC_158_13" hidden="1">"#"</definedName>
    <definedName name="FDC_158_14" hidden="1">"#"</definedName>
    <definedName name="FDC_158_15" hidden="1">"#"</definedName>
    <definedName name="FDC_158_2" hidden="1">"#"</definedName>
    <definedName name="FDC_158_3" hidden="1">"#"</definedName>
    <definedName name="FDC_158_4" hidden="1">"#"</definedName>
    <definedName name="FDC_158_5" hidden="1">"#"</definedName>
    <definedName name="FDC_158_6" hidden="1">"#"</definedName>
    <definedName name="FDC_158_7" hidden="1">"#"</definedName>
    <definedName name="FDC_158_8" hidden="1">"#"</definedName>
    <definedName name="FDC_158_9" hidden="1">"#"</definedName>
    <definedName name="FDC_159_0" hidden="1">"#"</definedName>
    <definedName name="FDC_159_1" hidden="1">"#"</definedName>
    <definedName name="FDC_159_10" hidden="1">"#"</definedName>
    <definedName name="FDC_159_11" hidden="1">"#"</definedName>
    <definedName name="FDC_159_12" hidden="1">"#"</definedName>
    <definedName name="FDC_159_13" hidden="1">"#"</definedName>
    <definedName name="FDC_159_14" hidden="1">"#"</definedName>
    <definedName name="FDC_159_15" hidden="1">"#"</definedName>
    <definedName name="FDC_159_2" hidden="1">"#"</definedName>
    <definedName name="FDC_159_3" hidden="1">"#"</definedName>
    <definedName name="FDC_159_4" hidden="1">"#"</definedName>
    <definedName name="FDC_159_5" hidden="1">"#"</definedName>
    <definedName name="FDC_159_6" hidden="1">"#"</definedName>
    <definedName name="FDC_159_7" hidden="1">"#"</definedName>
    <definedName name="FDC_159_8" hidden="1">"#"</definedName>
    <definedName name="FDC_159_9" hidden="1">"#"</definedName>
    <definedName name="FDC_16_0" hidden="1">"#"</definedName>
    <definedName name="FDC_160_0" hidden="1">"#"</definedName>
    <definedName name="FDC_160_1" hidden="1">"#"</definedName>
    <definedName name="FDC_160_10" hidden="1">"#"</definedName>
    <definedName name="FDC_160_11" hidden="1">"#"</definedName>
    <definedName name="FDC_160_12" hidden="1">"#"</definedName>
    <definedName name="FDC_160_13" hidden="1">"#"</definedName>
    <definedName name="FDC_160_14" hidden="1">"#"</definedName>
    <definedName name="FDC_160_15" hidden="1">"#"</definedName>
    <definedName name="FDC_160_2" hidden="1">"#"</definedName>
    <definedName name="FDC_160_3" hidden="1">"#"</definedName>
    <definedName name="FDC_160_4" hidden="1">"#"</definedName>
    <definedName name="FDC_160_5" hidden="1">"#"</definedName>
    <definedName name="FDC_160_6" hidden="1">"#"</definedName>
    <definedName name="FDC_160_7" hidden="1">"#"</definedName>
    <definedName name="FDC_160_8" hidden="1">"#"</definedName>
    <definedName name="FDC_160_9" hidden="1">"#"</definedName>
    <definedName name="FDC_161_0" hidden="1">"#"</definedName>
    <definedName name="FDC_161_1" hidden="1">"#"</definedName>
    <definedName name="FDC_161_10" hidden="1">"#"</definedName>
    <definedName name="FDC_161_11" hidden="1">"#"</definedName>
    <definedName name="FDC_161_12" hidden="1">"#"</definedName>
    <definedName name="FDC_161_13" hidden="1">"#"</definedName>
    <definedName name="FDC_161_14" hidden="1">"#"</definedName>
    <definedName name="FDC_161_2" hidden="1">"#"</definedName>
    <definedName name="FDC_161_3" hidden="1">"#"</definedName>
    <definedName name="FDC_161_4" hidden="1">"#"</definedName>
    <definedName name="FDC_161_5" hidden="1">"#"</definedName>
    <definedName name="FDC_161_6" hidden="1">"#"</definedName>
    <definedName name="FDC_161_7" hidden="1">"#"</definedName>
    <definedName name="FDC_161_8" hidden="1">"#"</definedName>
    <definedName name="FDC_161_9" hidden="1">"#"</definedName>
    <definedName name="FDC_162_0" hidden="1">"#"</definedName>
    <definedName name="FDC_162_1" hidden="1">"#"</definedName>
    <definedName name="FDC_162_10" hidden="1">"#"</definedName>
    <definedName name="FDC_162_11" hidden="1">"#"</definedName>
    <definedName name="FDC_162_12" hidden="1">"#"</definedName>
    <definedName name="FDC_162_13" hidden="1">"#"</definedName>
    <definedName name="FDC_162_14" hidden="1">"#"</definedName>
    <definedName name="FDC_162_15" hidden="1">"#"</definedName>
    <definedName name="FDC_162_2" hidden="1">"#"</definedName>
    <definedName name="FDC_162_3" hidden="1">"#"</definedName>
    <definedName name="FDC_162_4" hidden="1">"#"</definedName>
    <definedName name="FDC_162_5" hidden="1">"#"</definedName>
    <definedName name="FDC_162_6" hidden="1">"#"</definedName>
    <definedName name="FDC_162_7" hidden="1">"#"</definedName>
    <definedName name="FDC_162_8" hidden="1">"#"</definedName>
    <definedName name="FDC_162_9" hidden="1">"#"</definedName>
    <definedName name="FDC_163_0" hidden="1">"#"</definedName>
    <definedName name="FDC_163_1" hidden="1">"#"</definedName>
    <definedName name="FDC_163_10" hidden="1">"#"</definedName>
    <definedName name="FDC_163_11" hidden="1">"#"</definedName>
    <definedName name="FDC_163_12" hidden="1">"#"</definedName>
    <definedName name="FDC_163_13" hidden="1">"#"</definedName>
    <definedName name="FDC_163_14" hidden="1">"#"</definedName>
    <definedName name="FDC_163_15" hidden="1">"#"</definedName>
    <definedName name="FDC_163_2" hidden="1">"#"</definedName>
    <definedName name="FDC_163_3" hidden="1">"#"</definedName>
    <definedName name="FDC_163_4" hidden="1">"#"</definedName>
    <definedName name="FDC_163_5" hidden="1">"#"</definedName>
    <definedName name="FDC_163_6" hidden="1">"#"</definedName>
    <definedName name="FDC_163_7" hidden="1">"#"</definedName>
    <definedName name="FDC_163_8" hidden="1">"#"</definedName>
    <definedName name="FDC_163_9" hidden="1">"#"</definedName>
    <definedName name="FDC_164_0" hidden="1">"#"</definedName>
    <definedName name="FDC_164_1" hidden="1">"#"</definedName>
    <definedName name="FDC_164_10" hidden="1">"#"</definedName>
    <definedName name="FDC_164_11" hidden="1">"#"</definedName>
    <definedName name="FDC_164_12" hidden="1">"#"</definedName>
    <definedName name="FDC_164_13" hidden="1">"#"</definedName>
    <definedName name="FDC_164_14" hidden="1">"#"</definedName>
    <definedName name="FDC_164_15" hidden="1">"#"</definedName>
    <definedName name="FDC_164_2" hidden="1">"#"</definedName>
    <definedName name="FDC_164_3" hidden="1">"#"</definedName>
    <definedName name="FDC_164_4" hidden="1">"#"</definedName>
    <definedName name="FDC_164_5" hidden="1">"#"</definedName>
    <definedName name="FDC_164_6" hidden="1">"#"</definedName>
    <definedName name="FDC_164_7" hidden="1">"#"</definedName>
    <definedName name="FDC_164_8" hidden="1">"#"</definedName>
    <definedName name="FDC_164_9" hidden="1">"#"</definedName>
    <definedName name="FDC_165_0" hidden="1">"#"</definedName>
    <definedName name="FDC_165_1" hidden="1">"#"</definedName>
    <definedName name="FDC_165_10" hidden="1">"#"</definedName>
    <definedName name="FDC_165_11" hidden="1">"#"</definedName>
    <definedName name="FDC_165_12" hidden="1">"#"</definedName>
    <definedName name="FDC_165_13" hidden="1">"#"</definedName>
    <definedName name="FDC_165_14" hidden="1">"#"</definedName>
    <definedName name="FDC_165_2" hidden="1">"#"</definedName>
    <definedName name="FDC_165_3" hidden="1">"#"</definedName>
    <definedName name="FDC_165_4" hidden="1">"#"</definedName>
    <definedName name="FDC_165_5" hidden="1">"#"</definedName>
    <definedName name="FDC_165_6" hidden="1">"#"</definedName>
    <definedName name="FDC_165_7" hidden="1">"#"</definedName>
    <definedName name="FDC_165_8" hidden="1">"#"</definedName>
    <definedName name="FDC_165_9" hidden="1">"#"</definedName>
    <definedName name="FDC_166_0" hidden="1">"#"</definedName>
    <definedName name="FDC_166_1" hidden="1">"#"</definedName>
    <definedName name="FDC_166_10" hidden="1">"#"</definedName>
    <definedName name="FDC_166_11" hidden="1">"#"</definedName>
    <definedName name="FDC_166_12" hidden="1">"#"</definedName>
    <definedName name="FDC_166_13" hidden="1">"#"</definedName>
    <definedName name="FDC_166_14" hidden="1">"#"</definedName>
    <definedName name="FDC_166_15" hidden="1">"#"</definedName>
    <definedName name="FDC_166_2" hidden="1">"#"</definedName>
    <definedName name="FDC_166_3" hidden="1">"#"</definedName>
    <definedName name="FDC_166_4" hidden="1">"#"</definedName>
    <definedName name="FDC_166_5" hidden="1">"#"</definedName>
    <definedName name="FDC_166_6" hidden="1">"#"</definedName>
    <definedName name="FDC_166_7" hidden="1">"#"</definedName>
    <definedName name="FDC_166_8" hidden="1">"#"</definedName>
    <definedName name="FDC_166_9" hidden="1">"#"</definedName>
    <definedName name="FDC_167_0" hidden="1">"#"</definedName>
    <definedName name="FDC_167_1" hidden="1">"#"</definedName>
    <definedName name="FDC_167_10" hidden="1">"#"</definedName>
    <definedName name="FDC_167_11" hidden="1">"#"</definedName>
    <definedName name="FDC_167_12" hidden="1">"#"</definedName>
    <definedName name="FDC_167_13" hidden="1">"#"</definedName>
    <definedName name="FDC_167_14" hidden="1">"#"</definedName>
    <definedName name="FDC_167_2" hidden="1">"#"</definedName>
    <definedName name="FDC_167_3" hidden="1">"#"</definedName>
    <definedName name="FDC_167_4" hidden="1">"#"</definedName>
    <definedName name="FDC_167_5" hidden="1">"#"</definedName>
    <definedName name="FDC_167_6" hidden="1">"#"</definedName>
    <definedName name="FDC_167_7" hidden="1">"#"</definedName>
    <definedName name="FDC_167_8" hidden="1">"#"</definedName>
    <definedName name="FDC_167_9" hidden="1">"#"</definedName>
    <definedName name="FDC_168_0" hidden="1">"#"</definedName>
    <definedName name="FDC_168_1" hidden="1">"#"</definedName>
    <definedName name="FDC_168_2" hidden="1">"#"</definedName>
    <definedName name="FDC_169_0" hidden="1">"#"</definedName>
    <definedName name="FDC_169_1" hidden="1">"#"</definedName>
    <definedName name="FDC_169_10" hidden="1">"#"</definedName>
    <definedName name="FDC_169_11" hidden="1">"#"</definedName>
    <definedName name="FDC_169_12" hidden="1">"#"</definedName>
    <definedName name="FDC_169_13" hidden="1">"#"</definedName>
    <definedName name="FDC_169_14" hidden="1">"#"</definedName>
    <definedName name="FDC_169_15" hidden="1">"#"</definedName>
    <definedName name="FDC_169_2" hidden="1">"#"</definedName>
    <definedName name="FDC_169_3" hidden="1">"#"</definedName>
    <definedName name="FDC_169_4" hidden="1">"#"</definedName>
    <definedName name="FDC_169_5" hidden="1">"#"</definedName>
    <definedName name="FDC_169_6" hidden="1">"#"</definedName>
    <definedName name="FDC_169_7" hidden="1">"#"</definedName>
    <definedName name="FDC_169_8" hidden="1">"#"</definedName>
    <definedName name="FDC_169_9" hidden="1">"#"</definedName>
    <definedName name="FDC_17_0" hidden="1">"#"</definedName>
    <definedName name="FDC_170_0" hidden="1">"#"</definedName>
    <definedName name="FDC_170_1" hidden="1">"#"</definedName>
    <definedName name="FDC_170_10" hidden="1">"#"</definedName>
    <definedName name="FDC_170_11" hidden="1">"#"</definedName>
    <definedName name="FDC_170_12" hidden="1">"#"</definedName>
    <definedName name="FDC_170_13" hidden="1">"#"</definedName>
    <definedName name="FDC_170_14" hidden="1">"#"</definedName>
    <definedName name="FDC_170_2" hidden="1">"#"</definedName>
    <definedName name="FDC_170_3" hidden="1">"#"</definedName>
    <definedName name="FDC_170_4" hidden="1">"#"</definedName>
    <definedName name="FDC_170_5" hidden="1">"#"</definedName>
    <definedName name="FDC_170_6" hidden="1">"#"</definedName>
    <definedName name="FDC_170_7" hidden="1">"#"</definedName>
    <definedName name="FDC_170_8" hidden="1">"#"</definedName>
    <definedName name="FDC_170_9" hidden="1">"#"</definedName>
    <definedName name="FDC_171_0" hidden="1">"#"</definedName>
    <definedName name="FDC_171_1" hidden="1">"#"</definedName>
    <definedName name="FDC_171_10" hidden="1">"#"</definedName>
    <definedName name="FDC_171_11" hidden="1">"#"</definedName>
    <definedName name="FDC_171_12" hidden="1">"#"</definedName>
    <definedName name="FDC_171_13" hidden="1">"#"</definedName>
    <definedName name="FDC_171_14" hidden="1">"#"</definedName>
    <definedName name="FDC_171_2" hidden="1">"#"</definedName>
    <definedName name="FDC_171_3" hidden="1">"#"</definedName>
    <definedName name="FDC_171_4" hidden="1">"#"</definedName>
    <definedName name="FDC_171_5" hidden="1">"#"</definedName>
    <definedName name="FDC_171_6" hidden="1">"#"</definedName>
    <definedName name="FDC_171_7" hidden="1">"#"</definedName>
    <definedName name="FDC_171_8" hidden="1">"#"</definedName>
    <definedName name="FDC_171_9" hidden="1">"#"</definedName>
    <definedName name="FDC_172_0" hidden="1">"#"</definedName>
    <definedName name="FDC_172_1" hidden="1">"#"</definedName>
    <definedName name="FDC_172_10" hidden="1">"#"</definedName>
    <definedName name="FDC_172_11" hidden="1">"#"</definedName>
    <definedName name="FDC_172_12" hidden="1">"#"</definedName>
    <definedName name="FDC_172_13" hidden="1">"#"</definedName>
    <definedName name="FDC_172_14" hidden="1">"#"</definedName>
    <definedName name="FDC_172_2" hidden="1">"#"</definedName>
    <definedName name="FDC_172_3" hidden="1">"#"</definedName>
    <definedName name="FDC_172_4" hidden="1">"#"</definedName>
    <definedName name="FDC_172_5" hidden="1">"#"</definedName>
    <definedName name="FDC_172_6" hidden="1">"#"</definedName>
    <definedName name="FDC_172_7" hidden="1">"#"</definedName>
    <definedName name="FDC_172_8" hidden="1">"#"</definedName>
    <definedName name="FDC_172_9" hidden="1">"#"</definedName>
    <definedName name="FDC_173_0" hidden="1">"#"</definedName>
    <definedName name="FDC_173_1" hidden="1">"#"</definedName>
    <definedName name="FDC_173_2" hidden="1">"#"</definedName>
    <definedName name="FDC_174_0" hidden="1">"#"</definedName>
    <definedName name="FDC_174_1" hidden="1">"#"</definedName>
    <definedName name="FDC_174_2" hidden="1">"#"</definedName>
    <definedName name="FDC_175_0" hidden="1">"#"</definedName>
    <definedName name="FDC_175_1" hidden="1">"#"</definedName>
    <definedName name="FDC_175_2" hidden="1">"#"</definedName>
    <definedName name="FDC_176_0" hidden="1">"#"</definedName>
    <definedName name="FDC_176_1" hidden="1">"#"</definedName>
    <definedName name="FDC_176_2" hidden="1">"#"</definedName>
    <definedName name="FDC_177_0" hidden="1">"#"</definedName>
    <definedName name="FDC_177_1" hidden="1">"#"</definedName>
    <definedName name="FDC_177_2" hidden="1">"#"</definedName>
    <definedName name="FDC_178_0" hidden="1">"#"</definedName>
    <definedName name="FDC_178_1" hidden="1">"#"</definedName>
    <definedName name="FDC_178_2" hidden="1">"#"</definedName>
    <definedName name="FDC_179_0" hidden="1">"#"</definedName>
    <definedName name="FDC_179_1" hidden="1">"#"</definedName>
    <definedName name="FDC_179_2" hidden="1">"#"</definedName>
    <definedName name="FDC_18_0" hidden="1">"#"</definedName>
    <definedName name="FDC_180_0" hidden="1">"#"</definedName>
    <definedName name="FDC_180_1" hidden="1">"#"</definedName>
    <definedName name="FDC_180_2" hidden="1">"#"</definedName>
    <definedName name="FDC_181_0" hidden="1">"#"</definedName>
    <definedName name="FDC_181_1" hidden="1">"#"</definedName>
    <definedName name="FDC_181_2" hidden="1">"#"</definedName>
    <definedName name="FDC_182_0" hidden="1">"#"</definedName>
    <definedName name="FDC_182_1" hidden="1">"#"</definedName>
    <definedName name="FDC_182_2" hidden="1">"#"</definedName>
    <definedName name="FDC_183_0" hidden="1">"#"</definedName>
    <definedName name="FDC_183_1" hidden="1">"#"</definedName>
    <definedName name="FDC_183_2" hidden="1">"#"</definedName>
    <definedName name="FDC_184_0" hidden="1">"#"</definedName>
    <definedName name="FDC_184_1" hidden="1">"#"</definedName>
    <definedName name="FDC_184_2" hidden="1">"#"</definedName>
    <definedName name="FDC_185_0" hidden="1">"#"</definedName>
    <definedName name="FDC_185_1" hidden="1">"#"</definedName>
    <definedName name="FDC_185_2" hidden="1">"#"</definedName>
    <definedName name="FDC_186_0" hidden="1">"#"</definedName>
    <definedName name="FDC_186_1" hidden="1">"#"</definedName>
    <definedName name="FDC_186_2" hidden="1">"#"</definedName>
    <definedName name="FDC_187_0" hidden="1">"#"</definedName>
    <definedName name="FDC_187_1" hidden="1">"#"</definedName>
    <definedName name="FDC_187_2" hidden="1">"#"</definedName>
    <definedName name="FDC_188_0" hidden="1">"#"</definedName>
    <definedName name="FDC_188_1" hidden="1">"#"</definedName>
    <definedName name="FDC_188_2" hidden="1">"#"</definedName>
    <definedName name="FDC_189_0" hidden="1">"#"</definedName>
    <definedName name="FDC_189_1" hidden="1">"#"</definedName>
    <definedName name="FDC_189_2" hidden="1">"#"</definedName>
    <definedName name="FDC_19_0" hidden="1">"#"</definedName>
    <definedName name="FDC_19_1" hidden="1">"#"</definedName>
    <definedName name="FDC_19_2" hidden="1">"#"</definedName>
    <definedName name="FDC_19_3" hidden="1">"#"</definedName>
    <definedName name="FDC_190_0" hidden="1">"#"</definedName>
    <definedName name="FDC_190_1" hidden="1">"#"</definedName>
    <definedName name="FDC_190_2" hidden="1">"#"</definedName>
    <definedName name="FDC_191_0" hidden="1">"#"</definedName>
    <definedName name="FDC_191_1" hidden="1">"#"</definedName>
    <definedName name="FDC_191_2" hidden="1">"#"</definedName>
    <definedName name="FDC_192_0" hidden="1">"#"</definedName>
    <definedName name="FDC_192_1" hidden="1">"#"</definedName>
    <definedName name="FDC_192_2" hidden="1">"#"</definedName>
    <definedName name="FDC_193_0" hidden="1">"#"</definedName>
    <definedName name="FDC_193_1" hidden="1">"#"</definedName>
    <definedName name="FDC_193_2" hidden="1">"#"</definedName>
    <definedName name="FDC_194_0" hidden="1">"#"</definedName>
    <definedName name="FDC_194_1" hidden="1">"#"</definedName>
    <definedName name="FDC_194_2" hidden="1">"#"</definedName>
    <definedName name="FDC_195_0" hidden="1">"#"</definedName>
    <definedName name="FDC_195_1" hidden="1">"#"</definedName>
    <definedName name="FDC_195_2" hidden="1">"#"</definedName>
    <definedName name="FDC_196_0" hidden="1">"#"</definedName>
    <definedName name="FDC_196_1" hidden="1">"#"</definedName>
    <definedName name="FDC_196_2" hidden="1">"#"</definedName>
    <definedName name="FDC_197_0" hidden="1">"#"</definedName>
    <definedName name="FDC_197_1" hidden="1">"#"</definedName>
    <definedName name="FDC_197_2" hidden="1">"#"</definedName>
    <definedName name="FDC_198_0" hidden="1">"#"</definedName>
    <definedName name="FDC_198_1" hidden="1">"#"</definedName>
    <definedName name="FDC_198_2" hidden="1">"#"</definedName>
    <definedName name="FDC_199_0" hidden="1">"#"</definedName>
    <definedName name="FDC_199_1" hidden="1">"#"</definedName>
    <definedName name="FDC_199_2" hidden="1">"#"</definedName>
    <definedName name="FDC_2_0" hidden="1">"#"</definedName>
    <definedName name="FDC_20_0" hidden="1">"#"</definedName>
    <definedName name="FDC_200_0" hidden="1">"#"</definedName>
    <definedName name="FDC_200_1" hidden="1">"#"</definedName>
    <definedName name="FDC_200_2" hidden="1">"#"</definedName>
    <definedName name="FDC_201_0" hidden="1">"#"</definedName>
    <definedName name="FDC_201_1" hidden="1">"#"</definedName>
    <definedName name="FDC_201_2" hidden="1">"#"</definedName>
    <definedName name="FDC_202_0" hidden="1">"#"</definedName>
    <definedName name="FDC_202_1" hidden="1">"#"</definedName>
    <definedName name="FDC_202_2" hidden="1">"#"</definedName>
    <definedName name="FDC_203_0" hidden="1">"#"</definedName>
    <definedName name="FDC_203_1" hidden="1">"#"</definedName>
    <definedName name="FDC_203_2" hidden="1">"#"</definedName>
    <definedName name="FDC_204_0" hidden="1">"#"</definedName>
    <definedName name="FDC_204_1" hidden="1">"#"</definedName>
    <definedName name="FDC_204_2" hidden="1">"#"</definedName>
    <definedName name="FDC_205_0" hidden="1">"#"</definedName>
    <definedName name="FDC_205_1" hidden="1">"#"</definedName>
    <definedName name="FDC_205_2" hidden="1">"#"</definedName>
    <definedName name="FDC_206_0" hidden="1">"#"</definedName>
    <definedName name="FDC_206_1" hidden="1">"#"</definedName>
    <definedName name="FDC_206_2" hidden="1">"#"</definedName>
    <definedName name="FDC_207_0" hidden="1">"#"</definedName>
    <definedName name="FDC_207_1" hidden="1">"#"</definedName>
    <definedName name="FDC_207_2" hidden="1">"#"</definedName>
    <definedName name="FDC_208_0" hidden="1">"#"</definedName>
    <definedName name="FDC_208_1" hidden="1">"#"</definedName>
    <definedName name="FDC_208_2" hidden="1">"#"</definedName>
    <definedName name="FDC_209_0" hidden="1">"#"</definedName>
    <definedName name="FDC_209_1" hidden="1">"#"</definedName>
    <definedName name="FDC_209_2" hidden="1">"#"</definedName>
    <definedName name="FDC_21_0" hidden="1">"#"</definedName>
    <definedName name="FDC_21_1" hidden="1">"#"</definedName>
    <definedName name="FDC_21_2" hidden="1">"#"</definedName>
    <definedName name="FDC_21_3" hidden="1">"#"</definedName>
    <definedName name="FDC_210_0" hidden="1">"#"</definedName>
    <definedName name="FDC_210_1" hidden="1">"#"</definedName>
    <definedName name="FDC_211_0" hidden="1">"#"</definedName>
    <definedName name="FDC_211_1" hidden="1">"#"</definedName>
    <definedName name="FDC_211_2" hidden="1">"#"</definedName>
    <definedName name="FDC_212_0" hidden="1">"#"</definedName>
    <definedName name="FDC_212_1" hidden="1">"#"</definedName>
    <definedName name="FDC_212_2" hidden="1">"#"</definedName>
    <definedName name="FDC_213_0" hidden="1">"#"</definedName>
    <definedName name="FDC_213_1" hidden="1">"#"</definedName>
    <definedName name="FDC_213_2" hidden="1">"#"</definedName>
    <definedName name="FDC_214_0" hidden="1">"#"</definedName>
    <definedName name="FDC_214_1" hidden="1">"#"</definedName>
    <definedName name="FDC_214_2" hidden="1">"#"</definedName>
    <definedName name="FDC_215_0" hidden="1">"#"</definedName>
    <definedName name="FDC_216_0" hidden="1">"#"</definedName>
    <definedName name="FDC_217_0" hidden="1">"#"</definedName>
    <definedName name="FDC_218_0" hidden="1">"#"</definedName>
    <definedName name="FDC_218_1" hidden="1">"#"</definedName>
    <definedName name="FDC_218_2" hidden="1">"#"</definedName>
    <definedName name="FDC_219_0" hidden="1">"#"</definedName>
    <definedName name="FDC_219_1" hidden="1">"#"</definedName>
    <definedName name="FDC_219_2" hidden="1">"#"</definedName>
    <definedName name="FDC_22_0" hidden="1">"#"</definedName>
    <definedName name="FDC_220_0" hidden="1">"#"</definedName>
    <definedName name="FDC_221_0" hidden="1">"#"</definedName>
    <definedName name="FDC_222_0" hidden="1">"#"</definedName>
    <definedName name="FDC_223_0" hidden="1">"#"</definedName>
    <definedName name="FDC_223_1" hidden="1">"#"</definedName>
    <definedName name="FDC_223_2" hidden="1">"#"</definedName>
    <definedName name="FDC_224_0" hidden="1">"#"</definedName>
    <definedName name="FDC_224_1" hidden="1">"#"</definedName>
    <definedName name="FDC_224_2" hidden="1">"#"</definedName>
    <definedName name="FDC_225_0" hidden="1">"#"</definedName>
    <definedName name="FDC_226_0" hidden="1">"#"</definedName>
    <definedName name="FDC_227_0" hidden="1">"#"</definedName>
    <definedName name="FDC_228_0" hidden="1">"#"</definedName>
    <definedName name="FDC_228_1" hidden="1">"#"</definedName>
    <definedName name="FDC_228_2" hidden="1">"#"</definedName>
    <definedName name="FDC_229_0" hidden="1">"#"</definedName>
    <definedName name="FDC_229_1" hidden="1">"#"</definedName>
    <definedName name="FDC_229_2" hidden="1">"#"</definedName>
    <definedName name="FDC_23_0" hidden="1">"#"</definedName>
    <definedName name="FDC_230_0" hidden="1">"#"</definedName>
    <definedName name="FDC_231_0" hidden="1">"#"</definedName>
    <definedName name="FDC_232_0" hidden="1">"#"</definedName>
    <definedName name="FDC_233_0" hidden="1">"#"</definedName>
    <definedName name="FDC_233_1" hidden="1">"#"</definedName>
    <definedName name="FDC_233_2" hidden="1">"#"</definedName>
    <definedName name="FDC_234_0" hidden="1">"#"</definedName>
    <definedName name="FDC_234_1" hidden="1">"#"</definedName>
    <definedName name="FDC_234_2" hidden="1">"#"</definedName>
    <definedName name="FDC_235_0" hidden="1">"#"</definedName>
    <definedName name="FDC_236_0" hidden="1">"#"</definedName>
    <definedName name="FDC_237_0" hidden="1">"#"</definedName>
    <definedName name="FDC_238_0" hidden="1">"#"</definedName>
    <definedName name="FDC_238_1" hidden="1">"#"</definedName>
    <definedName name="FDC_238_10" hidden="1">"#"</definedName>
    <definedName name="FDC_238_11" hidden="1">"#"</definedName>
    <definedName name="FDC_238_12" hidden="1">"#"</definedName>
    <definedName name="FDC_238_13" hidden="1">"#"</definedName>
    <definedName name="FDC_238_14" hidden="1">"#"</definedName>
    <definedName name="FDC_238_2" hidden="1">"#"</definedName>
    <definedName name="FDC_238_3" hidden="1">"#"</definedName>
    <definedName name="FDC_238_4" hidden="1">"#"</definedName>
    <definedName name="FDC_238_5" hidden="1">"#"</definedName>
    <definedName name="FDC_238_6" hidden="1">"#"</definedName>
    <definedName name="FDC_238_7" hidden="1">"#"</definedName>
    <definedName name="FDC_238_8" hidden="1">"#"</definedName>
    <definedName name="FDC_238_9" hidden="1">"#"</definedName>
    <definedName name="FDC_239_0" hidden="1">"#"</definedName>
    <definedName name="FDC_239_1" hidden="1">"#"</definedName>
    <definedName name="FDC_239_10" hidden="1">"#"</definedName>
    <definedName name="FDC_239_11" hidden="1">"#"</definedName>
    <definedName name="FDC_239_12" hidden="1">"#"</definedName>
    <definedName name="FDC_239_13" hidden="1">"#"</definedName>
    <definedName name="FDC_239_14" hidden="1">"#"</definedName>
    <definedName name="FDC_239_2" hidden="1">"#"</definedName>
    <definedName name="FDC_239_3" hidden="1">"#"</definedName>
    <definedName name="FDC_239_4" hidden="1">"#"</definedName>
    <definedName name="FDC_239_5" hidden="1">"#"</definedName>
    <definedName name="FDC_239_6" hidden="1">"#"</definedName>
    <definedName name="FDC_239_7" hidden="1">"#"</definedName>
    <definedName name="FDC_239_8" hidden="1">"#"</definedName>
    <definedName name="FDC_239_9" hidden="1">"#"</definedName>
    <definedName name="FDC_24_0" hidden="1">"#"</definedName>
    <definedName name="FDC_240_0" hidden="1">"#"</definedName>
    <definedName name="FDC_241_0" hidden="1">"#"</definedName>
    <definedName name="FDC_242_0" hidden="1">"#"</definedName>
    <definedName name="FDC_243_0" hidden="1">"#"</definedName>
    <definedName name="FDC_243_1" hidden="1">"#"</definedName>
    <definedName name="FDC_243_10" hidden="1">"#"</definedName>
    <definedName name="FDC_243_11" hidden="1">"#"</definedName>
    <definedName name="FDC_243_12" hidden="1">"#"</definedName>
    <definedName name="FDC_243_13" hidden="1">"#"</definedName>
    <definedName name="FDC_243_14" hidden="1">"#"</definedName>
    <definedName name="FDC_243_2" hidden="1">"#"</definedName>
    <definedName name="FDC_243_3" hidden="1">"#"</definedName>
    <definedName name="FDC_243_4" hidden="1">"#"</definedName>
    <definedName name="FDC_243_5" hidden="1">"#"</definedName>
    <definedName name="FDC_243_6" hidden="1">"#"</definedName>
    <definedName name="FDC_243_7" hidden="1">"#"</definedName>
    <definedName name="FDC_243_8" hidden="1">"#"</definedName>
    <definedName name="FDC_243_9" hidden="1">"#"</definedName>
    <definedName name="FDC_244_0" hidden="1">"#"</definedName>
    <definedName name="FDC_244_1" hidden="1">"#"</definedName>
    <definedName name="FDC_244_2" hidden="1">"#"</definedName>
    <definedName name="FDC_245_0" hidden="1">"#"</definedName>
    <definedName name="FDC_246_0" hidden="1">"#"</definedName>
    <definedName name="FDC_247_0" hidden="1">"#"</definedName>
    <definedName name="FDC_248_0" hidden="1">"#"</definedName>
    <definedName name="FDC_248_1" hidden="1">"#"</definedName>
    <definedName name="FDC_248_2" hidden="1">"#"</definedName>
    <definedName name="FDC_249_0" hidden="1">"#"</definedName>
    <definedName name="FDC_249_1" hidden="1">"#"</definedName>
    <definedName name="FDC_249_10" hidden="1">"#"</definedName>
    <definedName name="FDC_249_11" hidden="1">"#"</definedName>
    <definedName name="FDC_249_12" hidden="1">"#"</definedName>
    <definedName name="FDC_249_13" hidden="1">"#"</definedName>
    <definedName name="FDC_249_14" hidden="1">"#"</definedName>
    <definedName name="FDC_249_2" hidden="1">"#"</definedName>
    <definedName name="FDC_249_3" hidden="1">"#"</definedName>
    <definedName name="FDC_249_4" hidden="1">"#"</definedName>
    <definedName name="FDC_249_5" hidden="1">"#"</definedName>
    <definedName name="FDC_249_6" hidden="1">"#"</definedName>
    <definedName name="FDC_249_7" hidden="1">"#"</definedName>
    <definedName name="FDC_249_8" hidden="1">"#"</definedName>
    <definedName name="FDC_249_9" hidden="1">"#"</definedName>
    <definedName name="FDC_25_0" hidden="1">"#"</definedName>
    <definedName name="FDC_25_1" hidden="1">"#"</definedName>
    <definedName name="FDC_25_2" hidden="1">"#"</definedName>
    <definedName name="FDC_25_3" hidden="1">"#"</definedName>
    <definedName name="FDC_250_0" hidden="1">"#"</definedName>
    <definedName name="FDC_251_0" hidden="1">"#"</definedName>
    <definedName name="FDC_252_0" hidden="1">"#"</definedName>
    <definedName name="FDC_253_0" hidden="1">"#"</definedName>
    <definedName name="FDC_253_1" hidden="1">"#"</definedName>
    <definedName name="FDC_253_2" hidden="1">"#"</definedName>
    <definedName name="FDC_254_0" hidden="1">"#"</definedName>
    <definedName name="FDC_254_1" hidden="1">"#"</definedName>
    <definedName name="FDC_254_2" hidden="1">"#"</definedName>
    <definedName name="FDC_255_0" hidden="1">"#"</definedName>
    <definedName name="FDC_255_1" hidden="1">"#"</definedName>
    <definedName name="FDC_255_2" hidden="1">"#"</definedName>
    <definedName name="FDC_256_0" hidden="1">"#"</definedName>
    <definedName name="FDC_256_1" hidden="1">"#"</definedName>
    <definedName name="FDC_256_2" hidden="1">"#"</definedName>
    <definedName name="FDC_257_0" hidden="1">"#"</definedName>
    <definedName name="FDC_257_1" hidden="1">"#"</definedName>
    <definedName name="FDC_257_2" hidden="1">"#"</definedName>
    <definedName name="FDC_258_0" hidden="1">"#"</definedName>
    <definedName name="FDC_258_1" hidden="1">"#"</definedName>
    <definedName name="FDC_258_2" hidden="1">"#"</definedName>
    <definedName name="FDC_259_0" hidden="1">"#"</definedName>
    <definedName name="FDC_259_1" hidden="1">"#"</definedName>
    <definedName name="FDC_259_2" hidden="1">"#"</definedName>
    <definedName name="FDC_26_0" hidden="1">"#"</definedName>
    <definedName name="FDC_26_1" hidden="1">"#"</definedName>
    <definedName name="FDC_26_2" hidden="1">"#"</definedName>
    <definedName name="FDC_26_3" hidden="1">"#"</definedName>
    <definedName name="FDC_260_0" hidden="1">"#"</definedName>
    <definedName name="FDC_260_1" hidden="1">"#"</definedName>
    <definedName name="FDC_260_2" hidden="1">"#"</definedName>
    <definedName name="FDC_261_0" hidden="1">"#"</definedName>
    <definedName name="FDC_261_1" hidden="1">"#"</definedName>
    <definedName name="FDC_261_2" hidden="1">"#"</definedName>
    <definedName name="FDC_262_0" hidden="1">"#"</definedName>
    <definedName name="FDC_262_1" hidden="1">"#"</definedName>
    <definedName name="FDC_262_2" hidden="1">"#"</definedName>
    <definedName name="FDC_263_0" hidden="1">"#"</definedName>
    <definedName name="FDC_263_1" hidden="1">"#"</definedName>
    <definedName name="FDC_263_2" hidden="1">"#"</definedName>
    <definedName name="FDC_264_0" hidden="1">"#"</definedName>
    <definedName name="FDC_264_1" hidden="1">"#"</definedName>
    <definedName name="FDC_264_2" hidden="1">"#"</definedName>
    <definedName name="FDC_265_0" hidden="1">"#"</definedName>
    <definedName name="FDC_265_1" hidden="1">"#"</definedName>
    <definedName name="FDC_265_2" hidden="1">"#"</definedName>
    <definedName name="FDC_266_0" hidden="1">"#"</definedName>
    <definedName name="FDC_266_1" hidden="1">"#"</definedName>
    <definedName name="FDC_266_2" hidden="1">"#"</definedName>
    <definedName name="FDC_267_0" hidden="1">"#"</definedName>
    <definedName name="FDC_267_1" hidden="1">"#"</definedName>
    <definedName name="FDC_267_2" hidden="1">"#"</definedName>
    <definedName name="FDC_268_0" hidden="1">"#"</definedName>
    <definedName name="FDC_268_1" hidden="1">"#"</definedName>
    <definedName name="FDC_268_2" hidden="1">"#"</definedName>
    <definedName name="FDC_269_0" hidden="1">"#"</definedName>
    <definedName name="FDC_269_1" hidden="1">"#"</definedName>
    <definedName name="FDC_269_2" hidden="1">"#"</definedName>
    <definedName name="FDC_27_0" hidden="1">"#"</definedName>
    <definedName name="FDC_270_0" hidden="1">"#"</definedName>
    <definedName name="FDC_270_1" hidden="1">"#"</definedName>
    <definedName name="FDC_270_2" hidden="1">"#"</definedName>
    <definedName name="FDC_271_0" hidden="1">"#"</definedName>
    <definedName name="FDC_271_1" hidden="1">"#"</definedName>
    <definedName name="FDC_271_2" hidden="1">"#"</definedName>
    <definedName name="FDC_272_0" hidden="1">"#"</definedName>
    <definedName name="FDC_272_1" hidden="1">"#"</definedName>
    <definedName name="FDC_272_2" hidden="1">"#"</definedName>
    <definedName name="FDC_273_0" hidden="1">"#"</definedName>
    <definedName name="FDC_273_1" hidden="1">"#"</definedName>
    <definedName name="FDC_273_10" hidden="1">"#"</definedName>
    <definedName name="FDC_273_11" hidden="1">"#"</definedName>
    <definedName name="FDC_273_12" hidden="1">"#"</definedName>
    <definedName name="FDC_273_13" hidden="1">"#"</definedName>
    <definedName name="FDC_273_14" hidden="1">"#"</definedName>
    <definedName name="FDC_273_2" hidden="1">"#"</definedName>
    <definedName name="FDC_273_3" hidden="1">"#"</definedName>
    <definedName name="FDC_273_4" hidden="1">"#"</definedName>
    <definedName name="FDC_273_5" hidden="1">"#"</definedName>
    <definedName name="FDC_273_6" hidden="1">"#"</definedName>
    <definedName name="FDC_273_7" hidden="1">"#"</definedName>
    <definedName name="FDC_273_8" hidden="1">"#"</definedName>
    <definedName name="FDC_273_9" hidden="1">"#"</definedName>
    <definedName name="FDC_274_0" hidden="1">"#"</definedName>
    <definedName name="FDC_274_1" hidden="1">"#"</definedName>
    <definedName name="FDC_274_2" hidden="1">"#"</definedName>
    <definedName name="FDC_275_0" hidden="1">"#"</definedName>
    <definedName name="FDC_275_1" hidden="1">"#"</definedName>
    <definedName name="FDC_275_2" hidden="1">"#"</definedName>
    <definedName name="FDC_276_0" hidden="1">"#"</definedName>
    <definedName name="FDC_277_0" hidden="1">"#"</definedName>
    <definedName name="FDC_278_0" hidden="1">"#"</definedName>
    <definedName name="FDC_279_0" hidden="1">"#"</definedName>
    <definedName name="FDC_279_1" hidden="1">"#"</definedName>
    <definedName name="FDC_279_2" hidden="1">"#"</definedName>
    <definedName name="FDC_28_0" hidden="1">"#"</definedName>
    <definedName name="FDC_28_1" hidden="1">"#"</definedName>
    <definedName name="FDC_28_2" hidden="1">"#"</definedName>
    <definedName name="FDC_28_3" hidden="1">"#"</definedName>
    <definedName name="FDC_280_0" hidden="1">"#"</definedName>
    <definedName name="FDC_280_1" hidden="1">"#"</definedName>
    <definedName name="FDC_280_2" hidden="1">"#"</definedName>
    <definedName name="FDC_281_0" hidden="1">"#"</definedName>
    <definedName name="FDC_281_1" hidden="1">"#"</definedName>
    <definedName name="FDC_281_2" hidden="1">"#"</definedName>
    <definedName name="FDC_282_0" hidden="1">"#"</definedName>
    <definedName name="FDC_282_1" hidden="1">"#"</definedName>
    <definedName name="FDC_282_2" hidden="1">"#"</definedName>
    <definedName name="FDC_283_0" hidden="1">"#"</definedName>
    <definedName name="FDC_283_1" hidden="1">"#"</definedName>
    <definedName name="FDC_283_2" hidden="1">"#"</definedName>
    <definedName name="FDC_284_0" hidden="1">"#"</definedName>
    <definedName name="FDC_284_1" hidden="1">"#"</definedName>
    <definedName name="FDC_284_10" hidden="1">"#"</definedName>
    <definedName name="FDC_284_11" hidden="1">"#"</definedName>
    <definedName name="FDC_284_12" hidden="1">"#"</definedName>
    <definedName name="FDC_284_13" hidden="1">"#"</definedName>
    <definedName name="FDC_284_14" hidden="1">"#"</definedName>
    <definedName name="FDC_284_15" hidden="1">"#"</definedName>
    <definedName name="FDC_284_16" hidden="1">"#"</definedName>
    <definedName name="FDC_284_17" hidden="1">"#"</definedName>
    <definedName name="FDC_284_18" hidden="1">"#"</definedName>
    <definedName name="FDC_284_19" hidden="1">"#"</definedName>
    <definedName name="FDC_284_2" hidden="1">"#"</definedName>
    <definedName name="FDC_284_20" hidden="1">"#"</definedName>
    <definedName name="FDC_284_21" hidden="1">"#"</definedName>
    <definedName name="FDC_284_22" hidden="1">"#"</definedName>
    <definedName name="FDC_284_23" hidden="1">"#"</definedName>
    <definedName name="FDC_284_24" hidden="1">"#"</definedName>
    <definedName name="FDC_284_25" hidden="1">"#"</definedName>
    <definedName name="FDC_284_26" hidden="1">"#"</definedName>
    <definedName name="FDC_284_3" hidden="1">"#"</definedName>
    <definedName name="FDC_284_4" hidden="1">"#"</definedName>
    <definedName name="FDC_284_5" hidden="1">"#"</definedName>
    <definedName name="FDC_284_6" hidden="1">"#"</definedName>
    <definedName name="FDC_284_7" hidden="1">"#"</definedName>
    <definedName name="FDC_284_8" hidden="1">"#"</definedName>
    <definedName name="FDC_284_9" hidden="1">"#"</definedName>
    <definedName name="FDC_285_0" hidden="1">"#"</definedName>
    <definedName name="FDC_285_1" hidden="1">"#"</definedName>
    <definedName name="FDC_285_10" hidden="1">"#"</definedName>
    <definedName name="FDC_285_11" hidden="1">"#"</definedName>
    <definedName name="FDC_285_12" hidden="1">"#"</definedName>
    <definedName name="FDC_285_13" hidden="1">"#"</definedName>
    <definedName name="FDC_285_14" hidden="1">"#"</definedName>
    <definedName name="FDC_285_15" hidden="1">"#"</definedName>
    <definedName name="FDC_285_16" hidden="1">"#"</definedName>
    <definedName name="FDC_285_17" hidden="1">"#"</definedName>
    <definedName name="FDC_285_18" hidden="1">"#"</definedName>
    <definedName name="FDC_285_19" hidden="1">"#"</definedName>
    <definedName name="FDC_285_2" hidden="1">"#"</definedName>
    <definedName name="FDC_285_20" hidden="1">"#"</definedName>
    <definedName name="FDC_285_21" hidden="1">"#"</definedName>
    <definedName name="FDC_285_22" hidden="1">"#"</definedName>
    <definedName name="FDC_285_23" hidden="1">"#"</definedName>
    <definedName name="FDC_285_24" hidden="1">"#"</definedName>
    <definedName name="FDC_285_25" hidden="1">"#"</definedName>
    <definedName name="FDC_285_26" hidden="1">"#"</definedName>
    <definedName name="FDC_285_3" hidden="1">"#"</definedName>
    <definedName name="FDC_285_4" hidden="1">"#"</definedName>
    <definedName name="FDC_285_5" hidden="1">"#"</definedName>
    <definedName name="FDC_285_6" hidden="1">"#"</definedName>
    <definedName name="FDC_285_7" hidden="1">"#"</definedName>
    <definedName name="FDC_285_8" hidden="1">"#"</definedName>
    <definedName name="FDC_285_9" hidden="1">"#"</definedName>
    <definedName name="FDC_286_0" hidden="1">"#"</definedName>
    <definedName name="FDC_286_1" hidden="1">"#"</definedName>
    <definedName name="FDC_286_10" hidden="1">"#"</definedName>
    <definedName name="FDC_286_11" hidden="1">"#"</definedName>
    <definedName name="FDC_286_12" hidden="1">"#"</definedName>
    <definedName name="FDC_286_13" hidden="1">"#"</definedName>
    <definedName name="FDC_286_14" hidden="1">"#"</definedName>
    <definedName name="FDC_286_15" hidden="1">"#"</definedName>
    <definedName name="FDC_286_16" hidden="1">"#"</definedName>
    <definedName name="FDC_286_17" hidden="1">"#"</definedName>
    <definedName name="FDC_286_18" hidden="1">"#"</definedName>
    <definedName name="FDC_286_19" hidden="1">"#"</definedName>
    <definedName name="FDC_286_2" hidden="1">"#"</definedName>
    <definedName name="FDC_286_20" hidden="1">"#"</definedName>
    <definedName name="FDC_286_21" hidden="1">"#"</definedName>
    <definedName name="FDC_286_22" hidden="1">"#"</definedName>
    <definedName name="FDC_286_23" hidden="1">"#"</definedName>
    <definedName name="FDC_286_24" hidden="1">"#"</definedName>
    <definedName name="FDC_286_25" hidden="1">"#"</definedName>
    <definedName name="FDC_286_3" hidden="1">"#"</definedName>
    <definedName name="FDC_286_4" hidden="1">"#"</definedName>
    <definedName name="FDC_286_5" hidden="1">"#"</definedName>
    <definedName name="FDC_286_6" hidden="1">"#"</definedName>
    <definedName name="FDC_286_7" hidden="1">"#"</definedName>
    <definedName name="FDC_286_8" hidden="1">"#"</definedName>
    <definedName name="FDC_286_9" hidden="1">"#"</definedName>
    <definedName name="FDC_287_0" hidden="1">"#"</definedName>
    <definedName name="FDC_287_1" hidden="1">"#"</definedName>
    <definedName name="FDC_287_10" hidden="1">"#"</definedName>
    <definedName name="FDC_287_11" hidden="1">"#"</definedName>
    <definedName name="FDC_287_12" hidden="1">"#"</definedName>
    <definedName name="FDC_287_13" hidden="1">"#"</definedName>
    <definedName name="FDC_287_14" hidden="1">"#"</definedName>
    <definedName name="FDC_287_15" hidden="1">"#"</definedName>
    <definedName name="FDC_287_16" hidden="1">"#"</definedName>
    <definedName name="FDC_287_17" hidden="1">"#"</definedName>
    <definedName name="FDC_287_18" hidden="1">"#"</definedName>
    <definedName name="FDC_287_19" hidden="1">"#"</definedName>
    <definedName name="FDC_287_2" hidden="1">"#"</definedName>
    <definedName name="FDC_287_20" hidden="1">"#"</definedName>
    <definedName name="FDC_287_21" hidden="1">"#"</definedName>
    <definedName name="FDC_287_22" hidden="1">"#"</definedName>
    <definedName name="FDC_287_23" hidden="1">"#"</definedName>
    <definedName name="FDC_287_24" hidden="1">"#"</definedName>
    <definedName name="FDC_287_3" hidden="1">"#"</definedName>
    <definedName name="FDC_287_4" hidden="1">"#"</definedName>
    <definedName name="FDC_287_5" hidden="1">"#"</definedName>
    <definedName name="FDC_287_6" hidden="1">"#"</definedName>
    <definedName name="FDC_287_7" hidden="1">"#"</definedName>
    <definedName name="FDC_287_8" hidden="1">"#"</definedName>
    <definedName name="FDC_287_9" hidden="1">"#"</definedName>
    <definedName name="FDC_288_0" hidden="1">"#"</definedName>
    <definedName name="FDC_288_1" hidden="1">"#"</definedName>
    <definedName name="FDC_288_2" hidden="1">"#"</definedName>
    <definedName name="FDC_289_0" hidden="1">"#"</definedName>
    <definedName name="FDC_289_1" hidden="1">"#"</definedName>
    <definedName name="FDC_289_10" hidden="1">"#"</definedName>
    <definedName name="FDC_289_11" hidden="1">"#"</definedName>
    <definedName name="FDC_289_12" hidden="1">"#"</definedName>
    <definedName name="FDC_289_13" hidden="1">"#"</definedName>
    <definedName name="FDC_289_14" hidden="1">"#"</definedName>
    <definedName name="FDC_289_15" hidden="1">"#"</definedName>
    <definedName name="FDC_289_16" hidden="1">"#"</definedName>
    <definedName name="FDC_289_17" hidden="1">"#"</definedName>
    <definedName name="FDC_289_18" hidden="1">"#"</definedName>
    <definedName name="FDC_289_19" hidden="1">"#"</definedName>
    <definedName name="FDC_289_2" hidden="1">"#"</definedName>
    <definedName name="FDC_289_20" hidden="1">"#"</definedName>
    <definedName name="FDC_289_21" hidden="1">"#"</definedName>
    <definedName name="FDC_289_22" hidden="1">"#"</definedName>
    <definedName name="FDC_289_23" hidden="1">"#"</definedName>
    <definedName name="FDC_289_24" hidden="1">"#"</definedName>
    <definedName name="FDC_289_25" hidden="1">"#"</definedName>
    <definedName name="FDC_289_26" hidden="1">"#"</definedName>
    <definedName name="FDC_289_3" hidden="1">"#"</definedName>
    <definedName name="FDC_289_4" hidden="1">"#"</definedName>
    <definedName name="FDC_289_5" hidden="1">"#"</definedName>
    <definedName name="FDC_289_6" hidden="1">"#"</definedName>
    <definedName name="FDC_289_7" hidden="1">"#"</definedName>
    <definedName name="FDC_289_8" hidden="1">"#"</definedName>
    <definedName name="FDC_289_9" hidden="1">"#"</definedName>
    <definedName name="FDC_29_0" hidden="1">"#"</definedName>
    <definedName name="FDC_29_1" hidden="1">"#"</definedName>
    <definedName name="FDC_29_2" hidden="1">"#"</definedName>
    <definedName name="FDC_29_3" hidden="1">"#"</definedName>
    <definedName name="FDC_290_0" hidden="1">"#"</definedName>
    <definedName name="FDC_290_1" hidden="1">"#"</definedName>
    <definedName name="FDC_290_10" hidden="1">"#"</definedName>
    <definedName name="FDC_290_11" hidden="1">"#"</definedName>
    <definedName name="FDC_290_12" hidden="1">"#"</definedName>
    <definedName name="FDC_290_13" hidden="1">"#"</definedName>
    <definedName name="FDC_290_14" hidden="1">"#"</definedName>
    <definedName name="FDC_290_15" hidden="1">"#"</definedName>
    <definedName name="FDC_290_16" hidden="1">"#"</definedName>
    <definedName name="FDC_290_17" hidden="1">"#"</definedName>
    <definedName name="FDC_290_18" hidden="1">"#"</definedName>
    <definedName name="FDC_290_19" hidden="1">"#"</definedName>
    <definedName name="FDC_290_2" hidden="1">"#"</definedName>
    <definedName name="FDC_290_20" hidden="1">"#"</definedName>
    <definedName name="FDC_290_21" hidden="1">"#"</definedName>
    <definedName name="FDC_290_22" hidden="1">"#"</definedName>
    <definedName name="FDC_290_23" hidden="1">"#"</definedName>
    <definedName name="FDC_290_24" hidden="1">"#"</definedName>
    <definedName name="FDC_290_25" hidden="1">"#"</definedName>
    <definedName name="FDC_290_3" hidden="1">"#"</definedName>
    <definedName name="FDC_290_4" hidden="1">"#"</definedName>
    <definedName name="FDC_290_5" hidden="1">"#"</definedName>
    <definedName name="FDC_290_6" hidden="1">"#"</definedName>
    <definedName name="FDC_290_7" hidden="1">"#"</definedName>
    <definedName name="FDC_290_8" hidden="1">"#"</definedName>
    <definedName name="FDC_290_9" hidden="1">"#"</definedName>
    <definedName name="FDC_291_0" hidden="1">"#"</definedName>
    <definedName name="FDC_291_1" hidden="1">"#"</definedName>
    <definedName name="FDC_291_10" hidden="1">"#"</definedName>
    <definedName name="FDC_291_11" hidden="1">"#"</definedName>
    <definedName name="FDC_291_12" hidden="1">"#"</definedName>
    <definedName name="FDC_291_13" hidden="1">"#"</definedName>
    <definedName name="FDC_291_14" hidden="1">"#"</definedName>
    <definedName name="FDC_291_15" hidden="1">"#"</definedName>
    <definedName name="FDC_291_16" hidden="1">"#"</definedName>
    <definedName name="FDC_291_17" hidden="1">"#"</definedName>
    <definedName name="FDC_291_18" hidden="1">"#"</definedName>
    <definedName name="FDC_291_19" hidden="1">"#"</definedName>
    <definedName name="FDC_291_2" hidden="1">"#"</definedName>
    <definedName name="FDC_291_20" hidden="1">"#"</definedName>
    <definedName name="FDC_291_21" hidden="1">"#"</definedName>
    <definedName name="FDC_291_22" hidden="1">"#"</definedName>
    <definedName name="FDC_291_23" hidden="1">"#"</definedName>
    <definedName name="FDC_291_24" hidden="1">"#"</definedName>
    <definedName name="FDC_291_3" hidden="1">"#"</definedName>
    <definedName name="FDC_291_4" hidden="1">"#"</definedName>
    <definedName name="FDC_291_5" hidden="1">"#"</definedName>
    <definedName name="FDC_291_6" hidden="1">"#"</definedName>
    <definedName name="FDC_291_7" hidden="1">"#"</definedName>
    <definedName name="FDC_291_8" hidden="1">"#"</definedName>
    <definedName name="FDC_291_9" hidden="1">"#"</definedName>
    <definedName name="FDC_292_0" hidden="1">"#"</definedName>
    <definedName name="FDC_292_1" hidden="1">"#"</definedName>
    <definedName name="FDC_292_2" hidden="1">"#"</definedName>
    <definedName name="FDC_293_0" hidden="1">"#"</definedName>
    <definedName name="FDC_293_1" hidden="1">"#"</definedName>
    <definedName name="FDC_293_2" hidden="1">"#"</definedName>
    <definedName name="FDC_294_0" hidden="1">"#"</definedName>
    <definedName name="FDC_294_1" hidden="1">"#"</definedName>
    <definedName name="FDC_294_2" hidden="1">"#"</definedName>
    <definedName name="FDC_295_0" hidden="1">"#"</definedName>
    <definedName name="FDC_296_0" hidden="1">"#"</definedName>
    <definedName name="FDC_297_0" hidden="1">"#"</definedName>
    <definedName name="FDC_298_0" hidden="1">"#"</definedName>
    <definedName name="FDC_299_0" hidden="1">"#"</definedName>
    <definedName name="FDC_299_1" hidden="1">"#"</definedName>
    <definedName name="FDC_299_10" hidden="1">"#"</definedName>
    <definedName name="FDC_299_11" hidden="1">"#"</definedName>
    <definedName name="FDC_299_12" hidden="1">"#"</definedName>
    <definedName name="FDC_299_13" hidden="1">"#"</definedName>
    <definedName name="FDC_299_14" hidden="1">"#"</definedName>
    <definedName name="FDC_299_15" hidden="1">"#"</definedName>
    <definedName name="FDC_299_16" hidden="1">"#"</definedName>
    <definedName name="FDC_299_17" hidden="1">"#"</definedName>
    <definedName name="FDC_299_18" hidden="1">"#"</definedName>
    <definedName name="FDC_299_19" hidden="1">"#"</definedName>
    <definedName name="FDC_299_2" hidden="1">"#"</definedName>
    <definedName name="FDC_299_20" hidden="1">"#"</definedName>
    <definedName name="FDC_299_21" hidden="1">"#"</definedName>
    <definedName name="FDC_299_22" hidden="1">"#"</definedName>
    <definedName name="FDC_299_23" hidden="1">"#"</definedName>
    <definedName name="FDC_299_24" hidden="1">"#"</definedName>
    <definedName name="FDC_299_25" hidden="1">"#"</definedName>
    <definedName name="FDC_299_26" hidden="1">"#"</definedName>
    <definedName name="FDC_299_3" hidden="1">"#"</definedName>
    <definedName name="FDC_299_4" hidden="1">"#"</definedName>
    <definedName name="FDC_299_5" hidden="1">"#"</definedName>
    <definedName name="FDC_299_6" hidden="1">"#"</definedName>
    <definedName name="FDC_299_7" hidden="1">"#"</definedName>
    <definedName name="FDC_299_8" hidden="1">"#"</definedName>
    <definedName name="FDC_299_9" hidden="1">"#"</definedName>
    <definedName name="FDC_3_0" hidden="1">"#"</definedName>
    <definedName name="FDC_30_0" hidden="1">"#"</definedName>
    <definedName name="FDC_300_0" hidden="1">"#"</definedName>
    <definedName name="FDC_300_1" hidden="1">"#"</definedName>
    <definedName name="FDC_300_10" hidden="1">"#"</definedName>
    <definedName name="FDC_300_11" hidden="1">"#"</definedName>
    <definedName name="FDC_300_12" hidden="1">"#"</definedName>
    <definedName name="FDC_300_13" hidden="1">"#"</definedName>
    <definedName name="FDC_300_14" hidden="1">"#"</definedName>
    <definedName name="FDC_300_15" hidden="1">"#"</definedName>
    <definedName name="FDC_300_16" hidden="1">"#"</definedName>
    <definedName name="FDC_300_17" hidden="1">"#"</definedName>
    <definedName name="FDC_300_18" hidden="1">"#"</definedName>
    <definedName name="FDC_300_19" hidden="1">"#"</definedName>
    <definedName name="FDC_300_2" hidden="1">"#"</definedName>
    <definedName name="FDC_300_20" hidden="1">"#"</definedName>
    <definedName name="FDC_300_21" hidden="1">"#"</definedName>
    <definedName name="FDC_300_22" hidden="1">"#"</definedName>
    <definedName name="FDC_300_23" hidden="1">"#"</definedName>
    <definedName name="FDC_300_24" hidden="1">"#"</definedName>
    <definedName name="FDC_300_25" hidden="1">"#"</definedName>
    <definedName name="FDC_300_26" hidden="1">"#"</definedName>
    <definedName name="FDC_300_3" hidden="1">"#"</definedName>
    <definedName name="FDC_300_4" hidden="1">"#"</definedName>
    <definedName name="FDC_300_5" hidden="1">"#"</definedName>
    <definedName name="FDC_300_6" hidden="1">"#"</definedName>
    <definedName name="FDC_300_7" hidden="1">"#"</definedName>
    <definedName name="FDC_300_8" hidden="1">"#"</definedName>
    <definedName name="FDC_300_9" hidden="1">"#"</definedName>
    <definedName name="FDC_301_0" hidden="1">"#"</definedName>
    <definedName name="FDC_301_1" hidden="1">"#"</definedName>
    <definedName name="FDC_301_10" hidden="1">"#"</definedName>
    <definedName name="FDC_301_11" hidden="1">"#"</definedName>
    <definedName name="FDC_301_12" hidden="1">"#"</definedName>
    <definedName name="FDC_301_13" hidden="1">"#"</definedName>
    <definedName name="FDC_301_14" hidden="1">"#"</definedName>
    <definedName name="FDC_301_15" hidden="1">"#"</definedName>
    <definedName name="FDC_301_16" hidden="1">"#"</definedName>
    <definedName name="FDC_301_17" hidden="1">"#"</definedName>
    <definedName name="FDC_301_18" hidden="1">"#"</definedName>
    <definedName name="FDC_301_19" hidden="1">"#"</definedName>
    <definedName name="FDC_301_2" hidden="1">"#"</definedName>
    <definedName name="FDC_301_20" hidden="1">"#"</definedName>
    <definedName name="FDC_301_21" hidden="1">"#"</definedName>
    <definedName name="FDC_301_22" hidden="1">"#"</definedName>
    <definedName name="FDC_301_23" hidden="1">"#"</definedName>
    <definedName name="FDC_301_24" hidden="1">"#"</definedName>
    <definedName name="FDC_301_25" hidden="1">"#"</definedName>
    <definedName name="FDC_301_3" hidden="1">"#"</definedName>
    <definedName name="FDC_301_4" hidden="1">"#"</definedName>
    <definedName name="FDC_301_5" hidden="1">"#"</definedName>
    <definedName name="FDC_301_6" hidden="1">"#"</definedName>
    <definedName name="FDC_301_7" hidden="1">"#"</definedName>
    <definedName name="FDC_301_8" hidden="1">"#"</definedName>
    <definedName name="FDC_301_9" hidden="1">"#"</definedName>
    <definedName name="FDC_302_0" hidden="1">"#"</definedName>
    <definedName name="FDC_302_1" hidden="1">"#"</definedName>
    <definedName name="FDC_302_10" hidden="1">"#"</definedName>
    <definedName name="FDC_302_11" hidden="1">"#"</definedName>
    <definedName name="FDC_302_12" hidden="1">"#"</definedName>
    <definedName name="FDC_302_13" hidden="1">"#"</definedName>
    <definedName name="FDC_302_14" hidden="1">"#"</definedName>
    <definedName name="FDC_302_15" hidden="1">"#"</definedName>
    <definedName name="FDC_302_16" hidden="1">"#"</definedName>
    <definedName name="FDC_302_17" hidden="1">"#"</definedName>
    <definedName name="FDC_302_18" hidden="1">"#"</definedName>
    <definedName name="FDC_302_19" hidden="1">"#"</definedName>
    <definedName name="FDC_302_2" hidden="1">"#"</definedName>
    <definedName name="FDC_302_20" hidden="1">"#"</definedName>
    <definedName name="FDC_302_21" hidden="1">"#"</definedName>
    <definedName name="FDC_302_22" hidden="1">"#"</definedName>
    <definedName name="FDC_302_23" hidden="1">"#"</definedName>
    <definedName name="FDC_302_24" hidden="1">"#"</definedName>
    <definedName name="FDC_302_3" hidden="1">"#"</definedName>
    <definedName name="FDC_302_4" hidden="1">"#"</definedName>
    <definedName name="FDC_302_5" hidden="1">"#"</definedName>
    <definedName name="FDC_302_6" hidden="1">"#"</definedName>
    <definedName name="FDC_302_7" hidden="1">"#"</definedName>
    <definedName name="FDC_302_8" hidden="1">"#"</definedName>
    <definedName name="FDC_302_9" hidden="1">"#"</definedName>
    <definedName name="FDC_303_0" hidden="1">"#"</definedName>
    <definedName name="FDC_303_1" hidden="1">"#"</definedName>
    <definedName name="FDC_303_2" hidden="1">"#"</definedName>
    <definedName name="FDC_304_0" hidden="1">"#"</definedName>
    <definedName name="FDC_304_1" hidden="1">"#"</definedName>
    <definedName name="FDC_304_2" hidden="1">"#"</definedName>
    <definedName name="FDC_305_0" hidden="1">"#"</definedName>
    <definedName name="FDC_305_1" hidden="1">"#"</definedName>
    <definedName name="FDC_305_10" hidden="1">"#"</definedName>
    <definedName name="FDC_305_11" hidden="1">"#"</definedName>
    <definedName name="FDC_305_12" hidden="1">"#"</definedName>
    <definedName name="FDC_305_13" hidden="1">"#"</definedName>
    <definedName name="FDC_305_14" hidden="1">"#"</definedName>
    <definedName name="FDC_305_2" hidden="1">"#"</definedName>
    <definedName name="FDC_305_3" hidden="1">"#"</definedName>
    <definedName name="FDC_305_4" hidden="1">"#"</definedName>
    <definedName name="FDC_305_5" hidden="1">"#"</definedName>
    <definedName name="FDC_305_6" hidden="1">"#"</definedName>
    <definedName name="FDC_305_7" hidden="1">"#"</definedName>
    <definedName name="FDC_305_8" hidden="1">"#"</definedName>
    <definedName name="FDC_305_9" hidden="1">"#"</definedName>
    <definedName name="FDC_306_0" hidden="1">"#"</definedName>
    <definedName name="FDC_306_1" hidden="1">"#"</definedName>
    <definedName name="FDC_306_10" hidden="1">"#"</definedName>
    <definedName name="FDC_306_11" hidden="1">"#"</definedName>
    <definedName name="FDC_306_12" hidden="1">"#"</definedName>
    <definedName name="FDC_306_13" hidden="1">"#"</definedName>
    <definedName name="FDC_306_14" hidden="1">"#"</definedName>
    <definedName name="FDC_306_2" hidden="1">"#"</definedName>
    <definedName name="FDC_306_3" hidden="1">"#"</definedName>
    <definedName name="FDC_306_4" hidden="1">"#"</definedName>
    <definedName name="FDC_306_5" hidden="1">"#"</definedName>
    <definedName name="FDC_306_6" hidden="1">"#"</definedName>
    <definedName name="FDC_306_7" hidden="1">"#"</definedName>
    <definedName name="FDC_306_8" hidden="1">"#"</definedName>
    <definedName name="FDC_306_9" hidden="1">"#"</definedName>
    <definedName name="FDC_307_0" hidden="1">"#"</definedName>
    <definedName name="FDC_307_1" hidden="1">"#"</definedName>
    <definedName name="FDC_307_2" hidden="1">"#"</definedName>
    <definedName name="FDC_308_0" hidden="1">"#"</definedName>
    <definedName name="FDC_308_1" hidden="1">"#"</definedName>
    <definedName name="FDC_308_2" hidden="1">"#"</definedName>
    <definedName name="FDC_309_0" hidden="1">"#"</definedName>
    <definedName name="FDC_309_1" hidden="1">"#"</definedName>
    <definedName name="FDC_309_2" hidden="1">"#"</definedName>
    <definedName name="FDC_31_0" hidden="1">"#"</definedName>
    <definedName name="FDC_310_0" hidden="1">"#"</definedName>
    <definedName name="FDC_310_1" hidden="1">"#"</definedName>
    <definedName name="FDC_310_10" hidden="1">"#"</definedName>
    <definedName name="FDC_310_11" hidden="1">"#"</definedName>
    <definedName name="FDC_310_12" hidden="1">"#"</definedName>
    <definedName name="FDC_310_13" hidden="1">"#"</definedName>
    <definedName name="FDC_310_14" hidden="1">"#"</definedName>
    <definedName name="FDC_310_2" hidden="1">"#"</definedName>
    <definedName name="FDC_310_3" hidden="1">"#"</definedName>
    <definedName name="FDC_310_4" hidden="1">"#"</definedName>
    <definedName name="FDC_310_5" hidden="1">"#"</definedName>
    <definedName name="FDC_310_6" hidden="1">"#"</definedName>
    <definedName name="FDC_310_7" hidden="1">"#"</definedName>
    <definedName name="FDC_310_8" hidden="1">"#"</definedName>
    <definedName name="FDC_310_9" hidden="1">"#"</definedName>
    <definedName name="FDC_311_0" hidden="1">"#"</definedName>
    <definedName name="FDC_311_1" hidden="1">"#"</definedName>
    <definedName name="FDC_311_2" hidden="1">"#"</definedName>
    <definedName name="FDC_312_0" hidden="1">"#"</definedName>
    <definedName name="FDC_312_1" hidden="1">"#"</definedName>
    <definedName name="FDC_312_2" hidden="1">"#"</definedName>
    <definedName name="FDC_313_0" hidden="1">"#"</definedName>
    <definedName name="FDC_314_0" hidden="1">"#"</definedName>
    <definedName name="FDC_315_0" hidden="1">"#"</definedName>
    <definedName name="FDC_316_0" hidden="1">"#"</definedName>
    <definedName name="FDC_317_0" hidden="1">"#"</definedName>
    <definedName name="FDC_317_1" hidden="1">"#"</definedName>
    <definedName name="FDC_317_2" hidden="1">"#"</definedName>
    <definedName name="FDC_318_0" hidden="1">"#"</definedName>
    <definedName name="FDC_318_1" hidden="1">"#"</definedName>
    <definedName name="FDC_318_2" hidden="1">"#"</definedName>
    <definedName name="FDC_319_0" hidden="1">"#"</definedName>
    <definedName name="FDC_319_1" hidden="1">"#"</definedName>
    <definedName name="FDC_319_2" hidden="1">"#"</definedName>
    <definedName name="FDC_32_0" hidden="1">"#"</definedName>
    <definedName name="FDC_320_0" hidden="1">"#"</definedName>
    <definedName name="FDC_320_1" hidden="1">"#"</definedName>
    <definedName name="FDC_320_2" hidden="1">"#"</definedName>
    <definedName name="FDC_321_0" hidden="1">"#"</definedName>
    <definedName name="FDC_321_1" hidden="1">"#"</definedName>
    <definedName name="FDC_321_2" hidden="1">"#"</definedName>
    <definedName name="FDC_322_0" hidden="1">"#"</definedName>
    <definedName name="FDC_322_1" hidden="1">"#"</definedName>
    <definedName name="FDC_322_2" hidden="1">"#"</definedName>
    <definedName name="FDC_323_0" hidden="1">"#"</definedName>
    <definedName name="FDC_323_1" hidden="1">"#"</definedName>
    <definedName name="FDC_323_2" hidden="1">"#"</definedName>
    <definedName name="FDC_324_0" hidden="1">"#"</definedName>
    <definedName name="FDC_326_0" hidden="1">"#"</definedName>
    <definedName name="FDC_326_1" hidden="1">"#"</definedName>
    <definedName name="FDC_326_2" hidden="1">"#"</definedName>
    <definedName name="FDC_326_3" hidden="1">"#"</definedName>
    <definedName name="FDC_326_4" hidden="1">"#"</definedName>
    <definedName name="FDC_326_5" hidden="1">"#"</definedName>
    <definedName name="FDC_326_6" hidden="1">"#"</definedName>
    <definedName name="FDC_327_0" hidden="1">"#"</definedName>
    <definedName name="FDC_327_1" hidden="1">"#"</definedName>
    <definedName name="FDC_327_2" hidden="1">"#"</definedName>
    <definedName name="FDC_327_3" hidden="1">"#"</definedName>
    <definedName name="FDC_327_4" hidden="1">"#"</definedName>
    <definedName name="FDC_327_5" hidden="1">"#"</definedName>
    <definedName name="FDC_327_6" hidden="1">"#"</definedName>
    <definedName name="FDC_328_0" hidden="1">"#"</definedName>
    <definedName name="FDC_329_0" hidden="1">"#"</definedName>
    <definedName name="FDC_33_0" hidden="1">"#"</definedName>
    <definedName name="FDC_330_0" hidden="1">"#"</definedName>
    <definedName name="FDC_331_0" hidden="1">"#"</definedName>
    <definedName name="FDC_332_0" hidden="1">"#"</definedName>
    <definedName name="FDC_333_0" hidden="1">"#"</definedName>
    <definedName name="FDC_334_0" hidden="1">"#"</definedName>
    <definedName name="FDC_335_0" hidden="1">"#"</definedName>
    <definedName name="FDC_336_0" hidden="1">"#"</definedName>
    <definedName name="FDC_337_0" hidden="1">"#"</definedName>
    <definedName name="FDC_338_0" hidden="1">"#"</definedName>
    <definedName name="FDC_339_0" hidden="1">"#"</definedName>
    <definedName name="FDC_34_0" hidden="1">"#"</definedName>
    <definedName name="FDC_340_0" hidden="1">"#"</definedName>
    <definedName name="FDC_341_0" hidden="1">"#"</definedName>
    <definedName name="FDC_342_0" hidden="1">"#"</definedName>
    <definedName name="FDC_343_0" hidden="1">"#"</definedName>
    <definedName name="FDC_344_0" hidden="1">"#"</definedName>
    <definedName name="FDC_345_0" hidden="1">"#"</definedName>
    <definedName name="FDC_346_0" hidden="1">"#"</definedName>
    <definedName name="FDC_347_0" hidden="1">"#"</definedName>
    <definedName name="FDC_348_0" hidden="1">"#"</definedName>
    <definedName name="FDC_349_0" hidden="1">"#"</definedName>
    <definedName name="FDC_35_0" hidden="1">"#"</definedName>
    <definedName name="FDC_350_0" hidden="1">"#"</definedName>
    <definedName name="FDC_350_1" hidden="1">"#"</definedName>
    <definedName name="FDC_350_10" hidden="1">"#"</definedName>
    <definedName name="FDC_350_11" hidden="1">"#"</definedName>
    <definedName name="FDC_350_12" hidden="1">"#"</definedName>
    <definedName name="FDC_350_13" hidden="1">"#"</definedName>
    <definedName name="FDC_350_14" hidden="1">"#"</definedName>
    <definedName name="FDC_350_2" hidden="1">"#"</definedName>
    <definedName name="FDC_350_3" hidden="1">"#"</definedName>
    <definedName name="FDC_350_4" hidden="1">"#"</definedName>
    <definedName name="FDC_350_5" hidden="1">"#"</definedName>
    <definedName name="FDC_350_6" hidden="1">"#"</definedName>
    <definedName name="FDC_350_7" hidden="1">"#"</definedName>
    <definedName name="FDC_350_8" hidden="1">"#"</definedName>
    <definedName name="FDC_350_9" hidden="1">"#"</definedName>
    <definedName name="FDC_351_0" hidden="1">"#"</definedName>
    <definedName name="FDC_351_1" hidden="1">"#"</definedName>
    <definedName name="FDC_351_10" hidden="1">"#"</definedName>
    <definedName name="FDC_351_11" hidden="1">"#"</definedName>
    <definedName name="FDC_351_12" hidden="1">"#"</definedName>
    <definedName name="FDC_351_13" hidden="1">"#"</definedName>
    <definedName name="FDC_351_14" hidden="1">"#"</definedName>
    <definedName name="FDC_351_2" hidden="1">"#"</definedName>
    <definedName name="FDC_351_3" hidden="1">"#"</definedName>
    <definedName name="FDC_351_4" hidden="1">"#"</definedName>
    <definedName name="FDC_351_5" hidden="1">"#"</definedName>
    <definedName name="FDC_351_6" hidden="1">"#"</definedName>
    <definedName name="FDC_351_7" hidden="1">"#"</definedName>
    <definedName name="FDC_351_8" hidden="1">"#"</definedName>
    <definedName name="FDC_351_9" hidden="1">"#"</definedName>
    <definedName name="FDC_352_0" hidden="1">"#"</definedName>
    <definedName name="FDC_352_1" hidden="1">"#"</definedName>
    <definedName name="FDC_352_10" hidden="1">"#"</definedName>
    <definedName name="FDC_352_11" hidden="1">"#"</definedName>
    <definedName name="FDC_352_12" hidden="1">"#"</definedName>
    <definedName name="FDC_352_13" hidden="1">"#"</definedName>
    <definedName name="FDC_352_14" hidden="1">"#"</definedName>
    <definedName name="FDC_352_2" hidden="1">"#"</definedName>
    <definedName name="FDC_352_3" hidden="1">"#"</definedName>
    <definedName name="FDC_352_4" hidden="1">"#"</definedName>
    <definedName name="FDC_352_5" hidden="1">"#"</definedName>
    <definedName name="FDC_352_6" hidden="1">"#"</definedName>
    <definedName name="FDC_352_7" hidden="1">"#"</definedName>
    <definedName name="FDC_352_8" hidden="1">"#"</definedName>
    <definedName name="FDC_352_9" hidden="1">"#"</definedName>
    <definedName name="FDC_353_0" hidden="1">"#"</definedName>
    <definedName name="FDC_353_1" hidden="1">"#"</definedName>
    <definedName name="FDC_353_10" hidden="1">"#"</definedName>
    <definedName name="FDC_353_11" hidden="1">"#"</definedName>
    <definedName name="FDC_353_12" hidden="1">"#"</definedName>
    <definedName name="FDC_353_13" hidden="1">"#"</definedName>
    <definedName name="FDC_353_14" hidden="1">"#"</definedName>
    <definedName name="FDC_353_2" hidden="1">"#"</definedName>
    <definedName name="FDC_353_3" hidden="1">"#"</definedName>
    <definedName name="FDC_353_4" hidden="1">"#"</definedName>
    <definedName name="FDC_353_5" hidden="1">"#"</definedName>
    <definedName name="FDC_353_6" hidden="1">"#"</definedName>
    <definedName name="FDC_353_7" hidden="1">"#"</definedName>
    <definedName name="FDC_353_8" hidden="1">"#"</definedName>
    <definedName name="FDC_353_9" hidden="1">"#"</definedName>
    <definedName name="FDC_354_0" hidden="1">"#"</definedName>
    <definedName name="FDC_354_1" hidden="1">"#"</definedName>
    <definedName name="FDC_354_10" hidden="1">"#"</definedName>
    <definedName name="FDC_354_11" hidden="1">"#"</definedName>
    <definedName name="FDC_354_12" hidden="1">"#"</definedName>
    <definedName name="FDC_354_13" hidden="1">"#"</definedName>
    <definedName name="FDC_354_14" hidden="1">"#"</definedName>
    <definedName name="FDC_354_2" hidden="1">"#"</definedName>
    <definedName name="FDC_354_3" hidden="1">"#"</definedName>
    <definedName name="FDC_354_4" hidden="1">"#"</definedName>
    <definedName name="FDC_354_5" hidden="1">"#"</definedName>
    <definedName name="FDC_354_6" hidden="1">"#"</definedName>
    <definedName name="FDC_354_7" hidden="1">"#"</definedName>
    <definedName name="FDC_354_8" hidden="1">"#"</definedName>
    <definedName name="FDC_354_9" hidden="1">"#"</definedName>
    <definedName name="FDC_355_0" hidden="1">"#"</definedName>
    <definedName name="FDC_355_1" hidden="1">"#"</definedName>
    <definedName name="FDC_355_10" hidden="1">"#"</definedName>
    <definedName name="FDC_355_11" hidden="1">"#"</definedName>
    <definedName name="FDC_355_12" hidden="1">"#"</definedName>
    <definedName name="FDC_355_13" hidden="1">"#"</definedName>
    <definedName name="FDC_355_14" hidden="1">"#"</definedName>
    <definedName name="FDC_355_2" hidden="1">"#"</definedName>
    <definedName name="FDC_355_3" hidden="1">"#"</definedName>
    <definedName name="FDC_355_4" hidden="1">"#"</definedName>
    <definedName name="FDC_355_5" hidden="1">"#"</definedName>
    <definedName name="FDC_355_6" hidden="1">"#"</definedName>
    <definedName name="FDC_355_7" hidden="1">"#"</definedName>
    <definedName name="FDC_355_8" hidden="1">"#"</definedName>
    <definedName name="FDC_355_9" hidden="1">"#"</definedName>
    <definedName name="FDC_356_0" hidden="1">"#"</definedName>
    <definedName name="FDC_356_1" hidden="1">"#"</definedName>
    <definedName name="FDC_356_10" hidden="1">"#"</definedName>
    <definedName name="FDC_356_11" hidden="1">"#"</definedName>
    <definedName name="FDC_356_12" hidden="1">"#"</definedName>
    <definedName name="FDC_356_13" hidden="1">"#"</definedName>
    <definedName name="FDC_356_14" hidden="1">"#"</definedName>
    <definedName name="FDC_356_2" hidden="1">"#"</definedName>
    <definedName name="FDC_356_3" hidden="1">"#"</definedName>
    <definedName name="FDC_356_4" hidden="1">"#"</definedName>
    <definedName name="FDC_356_5" hidden="1">"#"</definedName>
    <definedName name="FDC_356_6" hidden="1">"#"</definedName>
    <definedName name="FDC_356_7" hidden="1">"#"</definedName>
    <definedName name="FDC_356_8" hidden="1">"#"</definedName>
    <definedName name="FDC_356_9" hidden="1">"#"</definedName>
    <definedName name="FDC_357_0" hidden="1">"#"</definedName>
    <definedName name="FDC_357_1" hidden="1">"#"</definedName>
    <definedName name="FDC_357_10" hidden="1">"#"</definedName>
    <definedName name="FDC_357_11" hidden="1">"#"</definedName>
    <definedName name="FDC_357_12" hidden="1">"#"</definedName>
    <definedName name="FDC_357_13" hidden="1">"#"</definedName>
    <definedName name="FDC_357_14" hidden="1">"#"</definedName>
    <definedName name="FDC_357_2" hidden="1">"#"</definedName>
    <definedName name="FDC_357_3" hidden="1">"#"</definedName>
    <definedName name="FDC_357_4" hidden="1">"#"</definedName>
    <definedName name="FDC_357_5" hidden="1">"#"</definedName>
    <definedName name="FDC_357_6" hidden="1">"#"</definedName>
    <definedName name="FDC_357_7" hidden="1">"#"</definedName>
    <definedName name="FDC_357_8" hidden="1">"#"</definedName>
    <definedName name="FDC_357_9" hidden="1">"#"</definedName>
    <definedName name="FDC_358_0" hidden="1">"#"</definedName>
    <definedName name="FDC_358_1" hidden="1">"#"</definedName>
    <definedName name="FDC_358_10" hidden="1">"#"</definedName>
    <definedName name="FDC_358_11" hidden="1">"#"</definedName>
    <definedName name="FDC_358_12" hidden="1">"#"</definedName>
    <definedName name="FDC_358_13" hidden="1">"#"</definedName>
    <definedName name="FDC_358_14" hidden="1">"#"</definedName>
    <definedName name="FDC_358_2" hidden="1">"#"</definedName>
    <definedName name="FDC_358_3" hidden="1">"#"</definedName>
    <definedName name="FDC_358_4" hidden="1">"#"</definedName>
    <definedName name="FDC_358_5" hidden="1">"#"</definedName>
    <definedName name="FDC_358_6" hidden="1">"#"</definedName>
    <definedName name="FDC_358_7" hidden="1">"#"</definedName>
    <definedName name="FDC_358_8" hidden="1">"#"</definedName>
    <definedName name="FDC_358_9" hidden="1">"#"</definedName>
    <definedName name="FDC_359_0" hidden="1">"#"</definedName>
    <definedName name="FDC_359_1" hidden="1">"#"</definedName>
    <definedName name="FDC_359_10" hidden="1">"#"</definedName>
    <definedName name="FDC_359_11" hidden="1">"#"</definedName>
    <definedName name="FDC_359_12" hidden="1">"#"</definedName>
    <definedName name="FDC_359_13" hidden="1">"#"</definedName>
    <definedName name="FDC_359_14" hidden="1">"#"</definedName>
    <definedName name="FDC_359_2" hidden="1">"#"</definedName>
    <definedName name="FDC_359_3" hidden="1">"#"</definedName>
    <definedName name="FDC_359_4" hidden="1">"#"</definedName>
    <definedName name="FDC_359_5" hidden="1">"#"</definedName>
    <definedName name="FDC_359_6" hidden="1">"#"</definedName>
    <definedName name="FDC_359_7" hidden="1">"#"</definedName>
    <definedName name="FDC_359_8" hidden="1">"#"</definedName>
    <definedName name="FDC_359_9" hidden="1">"#"</definedName>
    <definedName name="FDC_36_0" hidden="1">"#"</definedName>
    <definedName name="FDC_360_0" hidden="1">"#"</definedName>
    <definedName name="FDC_360_1" hidden="1">"#"</definedName>
    <definedName name="FDC_360_10" hidden="1">"#"</definedName>
    <definedName name="FDC_360_11" hidden="1">"#"</definedName>
    <definedName name="FDC_360_12" hidden="1">"#"</definedName>
    <definedName name="FDC_360_13" hidden="1">"#"</definedName>
    <definedName name="FDC_360_14" hidden="1">"#"</definedName>
    <definedName name="FDC_360_2" hidden="1">"#"</definedName>
    <definedName name="FDC_360_3" hidden="1">"#"</definedName>
    <definedName name="FDC_360_4" hidden="1">"#"</definedName>
    <definedName name="FDC_360_5" hidden="1">"#"</definedName>
    <definedName name="FDC_360_6" hidden="1">"#"</definedName>
    <definedName name="FDC_360_7" hidden="1">"#"</definedName>
    <definedName name="FDC_360_8" hidden="1">"#"</definedName>
    <definedName name="FDC_360_9" hidden="1">"#"</definedName>
    <definedName name="FDC_361_0" hidden="1">"#"</definedName>
    <definedName name="FDC_361_1" hidden="1">"#"</definedName>
    <definedName name="FDC_361_10" hidden="1">"#"</definedName>
    <definedName name="FDC_361_11" hidden="1">"#"</definedName>
    <definedName name="FDC_361_12" hidden="1">"#"</definedName>
    <definedName name="FDC_361_13" hidden="1">"#"</definedName>
    <definedName name="FDC_361_14" hidden="1">"#"</definedName>
    <definedName name="FDC_361_2" hidden="1">"#"</definedName>
    <definedName name="FDC_361_3" hidden="1">"#"</definedName>
    <definedName name="FDC_361_4" hidden="1">"#"</definedName>
    <definedName name="FDC_361_5" hidden="1">"#"</definedName>
    <definedName name="FDC_361_6" hidden="1">"#"</definedName>
    <definedName name="FDC_361_7" hidden="1">"#"</definedName>
    <definedName name="FDC_361_8" hidden="1">"#"</definedName>
    <definedName name="FDC_361_9" hidden="1">"#"</definedName>
    <definedName name="FDC_362_0" hidden="1">"#"</definedName>
    <definedName name="FDC_362_1" hidden="1">"#"</definedName>
    <definedName name="FDC_362_10" hidden="1">"#"</definedName>
    <definedName name="FDC_362_11" hidden="1">"#"</definedName>
    <definedName name="FDC_362_12" hidden="1">"#"</definedName>
    <definedName name="FDC_362_13" hidden="1">"#"</definedName>
    <definedName name="FDC_362_14" hidden="1">"#"</definedName>
    <definedName name="FDC_362_2" hidden="1">"#"</definedName>
    <definedName name="FDC_362_3" hidden="1">"#"</definedName>
    <definedName name="FDC_362_4" hidden="1">"#"</definedName>
    <definedName name="FDC_362_5" hidden="1">"#"</definedName>
    <definedName name="FDC_362_6" hidden="1">"#"</definedName>
    <definedName name="FDC_362_7" hidden="1">"#"</definedName>
    <definedName name="FDC_362_8" hidden="1">"#"</definedName>
    <definedName name="FDC_362_9" hidden="1">"#"</definedName>
    <definedName name="FDC_363_0" hidden="1">"#"</definedName>
    <definedName name="FDC_363_1" hidden="1">"#"</definedName>
    <definedName name="FDC_363_10" hidden="1">"#"</definedName>
    <definedName name="FDC_363_11" hidden="1">"#"</definedName>
    <definedName name="FDC_363_12" hidden="1">"#"</definedName>
    <definedName name="FDC_363_13" hidden="1">"#"</definedName>
    <definedName name="FDC_363_14" hidden="1">"#"</definedName>
    <definedName name="FDC_363_2" hidden="1">"#"</definedName>
    <definedName name="FDC_363_3" hidden="1">"#"</definedName>
    <definedName name="FDC_363_4" hidden="1">"#"</definedName>
    <definedName name="FDC_363_5" hidden="1">"#"</definedName>
    <definedName name="FDC_363_6" hidden="1">"#"</definedName>
    <definedName name="FDC_363_7" hidden="1">"#"</definedName>
    <definedName name="FDC_363_8" hidden="1">"#"</definedName>
    <definedName name="FDC_363_9" hidden="1">"#"</definedName>
    <definedName name="FDC_364_0" hidden="1">"#"</definedName>
    <definedName name="FDC_364_1" hidden="1">"#"</definedName>
    <definedName name="FDC_364_10" hidden="1">"#"</definedName>
    <definedName name="FDC_364_11" hidden="1">"#"</definedName>
    <definedName name="FDC_364_12" hidden="1">"#"</definedName>
    <definedName name="FDC_364_13" hidden="1">"#"</definedName>
    <definedName name="FDC_364_14" hidden="1">"#"</definedName>
    <definedName name="FDC_364_2" hidden="1">"#"</definedName>
    <definedName name="FDC_364_3" hidden="1">"#"</definedName>
    <definedName name="FDC_364_4" hidden="1">"#"</definedName>
    <definedName name="FDC_364_5" hidden="1">"#"</definedName>
    <definedName name="FDC_364_6" hidden="1">"#"</definedName>
    <definedName name="FDC_364_7" hidden="1">"#"</definedName>
    <definedName name="FDC_364_8" hidden="1">"#"</definedName>
    <definedName name="FDC_364_9" hidden="1">"#"</definedName>
    <definedName name="FDC_365_0" hidden="1">"#"</definedName>
    <definedName name="FDC_365_1" hidden="1">"#"</definedName>
    <definedName name="FDC_365_10" hidden="1">"#"</definedName>
    <definedName name="FDC_365_11" hidden="1">"#"</definedName>
    <definedName name="FDC_365_12" hidden="1">"#"</definedName>
    <definedName name="FDC_365_13" hidden="1">"#"</definedName>
    <definedName name="FDC_365_14" hidden="1">"#"</definedName>
    <definedName name="FDC_365_2" hidden="1">"#"</definedName>
    <definedName name="FDC_365_3" hidden="1">"#"</definedName>
    <definedName name="FDC_365_4" hidden="1">"#"</definedName>
    <definedName name="FDC_365_5" hidden="1">"#"</definedName>
    <definedName name="FDC_365_6" hidden="1">"#"</definedName>
    <definedName name="FDC_365_7" hidden="1">"#"</definedName>
    <definedName name="FDC_365_8" hidden="1">"#"</definedName>
    <definedName name="FDC_365_9" hidden="1">"#"</definedName>
    <definedName name="FDC_366_0" hidden="1">"#"</definedName>
    <definedName name="FDC_366_1" hidden="1">"#"</definedName>
    <definedName name="FDC_366_10" hidden="1">"#"</definedName>
    <definedName name="FDC_366_11" hidden="1">"#"</definedName>
    <definedName name="FDC_366_12" hidden="1">"#"</definedName>
    <definedName name="FDC_366_13" hidden="1">"#"</definedName>
    <definedName name="FDC_366_14" hidden="1">"#"</definedName>
    <definedName name="FDC_366_2" hidden="1">"#"</definedName>
    <definedName name="FDC_366_3" hidden="1">"#"</definedName>
    <definedName name="FDC_366_4" hidden="1">"#"</definedName>
    <definedName name="FDC_366_5" hidden="1">"#"</definedName>
    <definedName name="FDC_366_6" hidden="1">"#"</definedName>
    <definedName name="FDC_366_7" hidden="1">"#"</definedName>
    <definedName name="FDC_366_8" hidden="1">"#"</definedName>
    <definedName name="FDC_366_9" hidden="1">"#"</definedName>
    <definedName name="FDC_367_0" hidden="1">"#"</definedName>
    <definedName name="FDC_367_1" hidden="1">"#"</definedName>
    <definedName name="FDC_367_10" hidden="1">"#"</definedName>
    <definedName name="FDC_367_11" hidden="1">"#"</definedName>
    <definedName name="FDC_367_12" hidden="1">"#"</definedName>
    <definedName name="FDC_367_13" hidden="1">"#"</definedName>
    <definedName name="FDC_367_14" hidden="1">"#"</definedName>
    <definedName name="FDC_367_2" hidden="1">"#"</definedName>
    <definedName name="FDC_367_3" hidden="1">"#"</definedName>
    <definedName name="FDC_367_4" hidden="1">"#"</definedName>
    <definedName name="FDC_367_5" hidden="1">"#"</definedName>
    <definedName name="FDC_367_6" hidden="1">"#"</definedName>
    <definedName name="FDC_367_7" hidden="1">"#"</definedName>
    <definedName name="FDC_367_8" hidden="1">"#"</definedName>
    <definedName name="FDC_367_9" hidden="1">"#"</definedName>
    <definedName name="FDC_368_0" hidden="1">"#"</definedName>
    <definedName name="FDC_368_1" hidden="1">"#"</definedName>
    <definedName name="FDC_368_10" hidden="1">"#"</definedName>
    <definedName name="FDC_368_11" hidden="1">"#"</definedName>
    <definedName name="FDC_368_12" hidden="1">"#"</definedName>
    <definedName name="FDC_368_13" hidden="1">"#"</definedName>
    <definedName name="FDC_368_14" hidden="1">"#"</definedName>
    <definedName name="FDC_368_2" hidden="1">"#"</definedName>
    <definedName name="FDC_368_3" hidden="1">"#"</definedName>
    <definedName name="FDC_368_4" hidden="1">"#"</definedName>
    <definedName name="FDC_368_5" hidden="1">"#"</definedName>
    <definedName name="FDC_368_6" hidden="1">"#"</definedName>
    <definedName name="FDC_368_7" hidden="1">"#"</definedName>
    <definedName name="FDC_368_8" hidden="1">"#"</definedName>
    <definedName name="FDC_368_9" hidden="1">"#"</definedName>
    <definedName name="FDC_369_0" hidden="1">"#"</definedName>
    <definedName name="FDC_369_1" hidden="1">"#"</definedName>
    <definedName name="FDC_369_10" hidden="1">"#"</definedName>
    <definedName name="FDC_369_11" hidden="1">"#"</definedName>
    <definedName name="FDC_369_12" hidden="1">"#"</definedName>
    <definedName name="FDC_369_13" hidden="1">"#"</definedName>
    <definedName name="FDC_369_14" hidden="1">"#"</definedName>
    <definedName name="FDC_369_2" hidden="1">"#"</definedName>
    <definedName name="FDC_369_3" hidden="1">"#"</definedName>
    <definedName name="FDC_369_4" hidden="1">"#"</definedName>
    <definedName name="FDC_369_5" hidden="1">"#"</definedName>
    <definedName name="FDC_369_6" hidden="1">"#"</definedName>
    <definedName name="FDC_369_7" hidden="1">"#"</definedName>
    <definedName name="FDC_369_8" hidden="1">"#"</definedName>
    <definedName name="FDC_369_9" hidden="1">"#"</definedName>
    <definedName name="FDC_37_0" hidden="1">"#"</definedName>
    <definedName name="FDC_370_0" hidden="1">"#"</definedName>
    <definedName name="FDC_370_1" hidden="1">"#"</definedName>
    <definedName name="FDC_370_10" hidden="1">"#"</definedName>
    <definedName name="FDC_370_11" hidden="1">"#"</definedName>
    <definedName name="FDC_370_12" hidden="1">"#"</definedName>
    <definedName name="FDC_370_13" hidden="1">"#"</definedName>
    <definedName name="FDC_370_14" hidden="1">"#"</definedName>
    <definedName name="FDC_370_2" hidden="1">"#"</definedName>
    <definedName name="FDC_370_3" hidden="1">"#"</definedName>
    <definedName name="FDC_370_4" hidden="1">"#"</definedName>
    <definedName name="FDC_370_5" hidden="1">"#"</definedName>
    <definedName name="FDC_370_6" hidden="1">"#"</definedName>
    <definedName name="FDC_370_7" hidden="1">"#"</definedName>
    <definedName name="FDC_370_8" hidden="1">"#"</definedName>
    <definedName name="FDC_370_9" hidden="1">"#"</definedName>
    <definedName name="FDC_371_0" hidden="1">"#"</definedName>
    <definedName name="FDC_371_1" hidden="1">"#"</definedName>
    <definedName name="FDC_371_10" hidden="1">"#"</definedName>
    <definedName name="FDC_371_11" hidden="1">"#"</definedName>
    <definedName name="FDC_371_12" hidden="1">"#"</definedName>
    <definedName name="FDC_371_13" hidden="1">"#"</definedName>
    <definedName name="FDC_371_14" hidden="1">"#"</definedName>
    <definedName name="FDC_371_2" hidden="1">"#"</definedName>
    <definedName name="FDC_371_3" hidden="1">"#"</definedName>
    <definedName name="FDC_371_4" hidden="1">"#"</definedName>
    <definedName name="FDC_371_5" hidden="1">"#"</definedName>
    <definedName name="FDC_371_6" hidden="1">"#"</definedName>
    <definedName name="FDC_371_7" hidden="1">"#"</definedName>
    <definedName name="FDC_371_8" hidden="1">"#"</definedName>
    <definedName name="FDC_371_9" hidden="1">"#"</definedName>
    <definedName name="FDC_372_0" hidden="1">"#"</definedName>
    <definedName name="FDC_372_1" hidden="1">"#"</definedName>
    <definedName name="FDC_372_10" hidden="1">"#"</definedName>
    <definedName name="FDC_372_11" hidden="1">"#"</definedName>
    <definedName name="FDC_372_12" hidden="1">"#"</definedName>
    <definedName name="FDC_372_13" hidden="1">"#"</definedName>
    <definedName name="FDC_372_14" hidden="1">"#"</definedName>
    <definedName name="FDC_372_2" hidden="1">"#"</definedName>
    <definedName name="FDC_372_3" hidden="1">"#"</definedName>
    <definedName name="FDC_372_4" hidden="1">"#"</definedName>
    <definedName name="FDC_372_5" hidden="1">"#"</definedName>
    <definedName name="FDC_372_6" hidden="1">"#"</definedName>
    <definedName name="FDC_372_7" hidden="1">"#"</definedName>
    <definedName name="FDC_372_8" hidden="1">"#"</definedName>
    <definedName name="FDC_372_9" hidden="1">"#"</definedName>
    <definedName name="FDC_373_0" hidden="1">"#"</definedName>
    <definedName name="FDC_373_1" hidden="1">"#"</definedName>
    <definedName name="FDC_373_10" hidden="1">"#"</definedName>
    <definedName name="FDC_373_11" hidden="1">"#"</definedName>
    <definedName name="FDC_373_12" hidden="1">"#"</definedName>
    <definedName name="FDC_373_13" hidden="1">"#"</definedName>
    <definedName name="FDC_373_14" hidden="1">"#"</definedName>
    <definedName name="FDC_373_2" hidden="1">"#"</definedName>
    <definedName name="FDC_373_3" hidden="1">"#"</definedName>
    <definedName name="FDC_373_4" hidden="1">"#"</definedName>
    <definedName name="FDC_373_5" hidden="1">"#"</definedName>
    <definedName name="FDC_373_6" hidden="1">"#"</definedName>
    <definedName name="FDC_373_7" hidden="1">"#"</definedName>
    <definedName name="FDC_373_8" hidden="1">"#"</definedName>
    <definedName name="FDC_373_9" hidden="1">"#"</definedName>
    <definedName name="FDC_374_0" hidden="1">"#"</definedName>
    <definedName name="FDC_374_1" hidden="1">"#"</definedName>
    <definedName name="FDC_374_10" hidden="1">"#"</definedName>
    <definedName name="FDC_374_11" hidden="1">"#"</definedName>
    <definedName name="FDC_374_12" hidden="1">"#"</definedName>
    <definedName name="FDC_374_13" hidden="1">"#"</definedName>
    <definedName name="FDC_374_14" hidden="1">"#"</definedName>
    <definedName name="FDC_374_2" hidden="1">"#"</definedName>
    <definedName name="FDC_374_3" hidden="1">"#"</definedName>
    <definedName name="FDC_374_4" hidden="1">"#"</definedName>
    <definedName name="FDC_374_5" hidden="1">"#"</definedName>
    <definedName name="FDC_374_6" hidden="1">"#"</definedName>
    <definedName name="FDC_374_7" hidden="1">"#"</definedName>
    <definedName name="FDC_374_8" hidden="1">"#"</definedName>
    <definedName name="FDC_374_9" hidden="1">"#"</definedName>
    <definedName name="FDC_375_0" hidden="1">"#"</definedName>
    <definedName name="FDC_375_1" hidden="1">"#"</definedName>
    <definedName name="FDC_375_10" hidden="1">"#"</definedName>
    <definedName name="FDC_375_11" hidden="1">"#"</definedName>
    <definedName name="FDC_375_12" hidden="1">"#"</definedName>
    <definedName name="FDC_375_13" hidden="1">"#"</definedName>
    <definedName name="FDC_375_14" hidden="1">"#"</definedName>
    <definedName name="FDC_375_2" hidden="1">"#"</definedName>
    <definedName name="FDC_375_3" hidden="1">"#"</definedName>
    <definedName name="FDC_375_4" hidden="1">"#"</definedName>
    <definedName name="FDC_375_5" hidden="1">"#"</definedName>
    <definedName name="FDC_375_6" hidden="1">"#"</definedName>
    <definedName name="FDC_375_7" hidden="1">"#"</definedName>
    <definedName name="FDC_375_8" hidden="1">"#"</definedName>
    <definedName name="FDC_375_9" hidden="1">"#"</definedName>
    <definedName name="FDC_376_0" hidden="1">"#"</definedName>
    <definedName name="FDC_376_1" hidden="1">"#"</definedName>
    <definedName name="FDC_376_2" hidden="1">"#"</definedName>
    <definedName name="FDC_376_3" hidden="1">"#"</definedName>
    <definedName name="FDC_376_4" hidden="1">"#"</definedName>
    <definedName name="FDC_376_5" hidden="1">"#"</definedName>
    <definedName name="FDC_376_6" hidden="1">"#"</definedName>
    <definedName name="FDC_377_0" hidden="1">"#"</definedName>
    <definedName name="FDC_377_1" hidden="1">"#"</definedName>
    <definedName name="FDC_377_2" hidden="1">"#"</definedName>
    <definedName name="FDC_377_3" hidden="1">"#"</definedName>
    <definedName name="FDC_377_4" hidden="1">"#"</definedName>
    <definedName name="FDC_377_5" hidden="1">"#"</definedName>
    <definedName name="FDC_377_6" hidden="1">"#"</definedName>
    <definedName name="FDC_38_0" hidden="1">"#"</definedName>
    <definedName name="FDC_39_0" hidden="1">"#"</definedName>
    <definedName name="FDC_4_0" hidden="1">"#"</definedName>
    <definedName name="FDC_40_0" hidden="1">"#"</definedName>
    <definedName name="FDC_41_0" hidden="1">"#"</definedName>
    <definedName name="FDC_41_1" hidden="1">"#"</definedName>
    <definedName name="FDC_41_2" hidden="1">"#"</definedName>
    <definedName name="FDC_41_3" hidden="1">"#"</definedName>
    <definedName name="FDC_42_0" hidden="1">"#"</definedName>
    <definedName name="FDC_42_1" hidden="1">"#"</definedName>
    <definedName name="FDC_42_2" hidden="1">"#"</definedName>
    <definedName name="FDC_42_3" hidden="1">"#"</definedName>
    <definedName name="FDC_43_0" hidden="1">"#"</definedName>
    <definedName name="FDC_43_1" hidden="1">"#"</definedName>
    <definedName name="FDC_43_10" hidden="1">"#"</definedName>
    <definedName name="FDC_43_11" hidden="1">"#"</definedName>
    <definedName name="FDC_43_12" hidden="1">"#"</definedName>
    <definedName name="FDC_43_13" hidden="1">"#"</definedName>
    <definedName name="FDC_43_14" hidden="1">"#"</definedName>
    <definedName name="FDC_43_2" hidden="1">"#"</definedName>
    <definedName name="FDC_43_3" hidden="1">"#"</definedName>
    <definedName name="FDC_43_4" hidden="1">"#"</definedName>
    <definedName name="FDC_43_5" hidden="1">"#"</definedName>
    <definedName name="FDC_43_6" hidden="1">"#"</definedName>
    <definedName name="FDC_43_7" hidden="1">"#"</definedName>
    <definedName name="FDC_43_8" hidden="1">"#"</definedName>
    <definedName name="FDC_43_9" hidden="1">"#"</definedName>
    <definedName name="FDC_44_0" hidden="1">"#"</definedName>
    <definedName name="FDC_44_1" hidden="1">"#"</definedName>
    <definedName name="FDC_44_10" hidden="1">"#"</definedName>
    <definedName name="FDC_44_11" hidden="1">"#"</definedName>
    <definedName name="FDC_44_12" hidden="1">"#"</definedName>
    <definedName name="FDC_44_13" hidden="1">"#"</definedName>
    <definedName name="FDC_44_14" hidden="1">"#"</definedName>
    <definedName name="FDC_44_2" hidden="1">"#"</definedName>
    <definedName name="FDC_44_3" hidden="1">"#"</definedName>
    <definedName name="FDC_44_4" hidden="1">"#"</definedName>
    <definedName name="FDC_44_5" hidden="1">"#"</definedName>
    <definedName name="FDC_44_6" hidden="1">"#"</definedName>
    <definedName name="FDC_44_7" hidden="1">"#"</definedName>
    <definedName name="FDC_44_8" hidden="1">"#"</definedName>
    <definedName name="FDC_44_9" hidden="1">"#"</definedName>
    <definedName name="FDC_45_0" hidden="1">"#"</definedName>
    <definedName name="FDC_45_1" hidden="1">"#"</definedName>
    <definedName name="FDC_45_10" hidden="1">"#"</definedName>
    <definedName name="FDC_45_11" hidden="1">"#"</definedName>
    <definedName name="FDC_45_12" hidden="1">"#"</definedName>
    <definedName name="FDC_45_13" hidden="1">"#"</definedName>
    <definedName name="FDC_45_14" hidden="1">"#"</definedName>
    <definedName name="FDC_45_2" hidden="1">"#"</definedName>
    <definedName name="FDC_45_3" hidden="1">"#"</definedName>
    <definedName name="FDC_45_4" hidden="1">"#"</definedName>
    <definedName name="FDC_45_5" hidden="1">"#"</definedName>
    <definedName name="FDC_45_6" hidden="1">"#"</definedName>
    <definedName name="FDC_45_7" hidden="1">"#"</definedName>
    <definedName name="FDC_45_8" hidden="1">"#"</definedName>
    <definedName name="FDC_45_9" hidden="1">"#"</definedName>
    <definedName name="FDC_46_0" hidden="1">"#"</definedName>
    <definedName name="FDC_46_1" hidden="1">"#"</definedName>
    <definedName name="FDC_46_10" hidden="1">"#"</definedName>
    <definedName name="FDC_46_11" hidden="1">"#"</definedName>
    <definedName name="FDC_46_12" hidden="1">"#"</definedName>
    <definedName name="FDC_46_13" hidden="1">"#"</definedName>
    <definedName name="FDC_46_14" hidden="1">"#"</definedName>
    <definedName name="FDC_46_2" hidden="1">"#"</definedName>
    <definedName name="FDC_46_3" hidden="1">"#"</definedName>
    <definedName name="FDC_46_4" hidden="1">"#"</definedName>
    <definedName name="FDC_46_5" hidden="1">"#"</definedName>
    <definedName name="FDC_46_6" hidden="1">"#"</definedName>
    <definedName name="FDC_46_7" hidden="1">"#"</definedName>
    <definedName name="FDC_46_8" hidden="1">"#"</definedName>
    <definedName name="FDC_46_9" hidden="1">"#"</definedName>
    <definedName name="FDC_47_0" hidden="1">"#"</definedName>
    <definedName name="FDC_47_1" hidden="1">"#"</definedName>
    <definedName name="FDC_47_10" hidden="1">"#"</definedName>
    <definedName name="FDC_47_11" hidden="1">"#"</definedName>
    <definedName name="FDC_47_12" hidden="1">"#"</definedName>
    <definedName name="FDC_47_13" hidden="1">"#"</definedName>
    <definedName name="FDC_47_14" hidden="1">"#"</definedName>
    <definedName name="FDC_47_2" hidden="1">"#"</definedName>
    <definedName name="FDC_47_3" hidden="1">"#"</definedName>
    <definedName name="FDC_47_4" hidden="1">"#"</definedName>
    <definedName name="FDC_47_5" hidden="1">"#"</definedName>
    <definedName name="FDC_47_6" hidden="1">"#"</definedName>
    <definedName name="FDC_47_7" hidden="1">"#"</definedName>
    <definedName name="FDC_47_8" hidden="1">"#"</definedName>
    <definedName name="FDC_47_9" hidden="1">"#"</definedName>
    <definedName name="FDC_48_0" hidden="1">"#"</definedName>
    <definedName name="FDC_48_1" hidden="1">"#"</definedName>
    <definedName name="FDC_48_10" hidden="1">"#"</definedName>
    <definedName name="FDC_48_11" hidden="1">"#"</definedName>
    <definedName name="FDC_48_12" hidden="1">"#"</definedName>
    <definedName name="FDC_48_13" hidden="1">"#"</definedName>
    <definedName name="FDC_48_14" hidden="1">"#"</definedName>
    <definedName name="FDC_48_2" hidden="1">"#"</definedName>
    <definedName name="FDC_48_3" hidden="1">"#"</definedName>
    <definedName name="FDC_48_4" hidden="1">"#"</definedName>
    <definedName name="FDC_48_5" hidden="1">"#"</definedName>
    <definedName name="FDC_48_6" hidden="1">"#"</definedName>
    <definedName name="FDC_48_7" hidden="1">"#"</definedName>
    <definedName name="FDC_48_8" hidden="1">"#"</definedName>
    <definedName name="FDC_48_9" hidden="1">"#"</definedName>
    <definedName name="FDC_49_0" hidden="1">"#"</definedName>
    <definedName name="FDC_49_1" hidden="1">"#"</definedName>
    <definedName name="FDC_49_10" hidden="1">"#"</definedName>
    <definedName name="FDC_49_11" hidden="1">"#"</definedName>
    <definedName name="FDC_49_12" hidden="1">"#"</definedName>
    <definedName name="FDC_49_13" hidden="1">"#"</definedName>
    <definedName name="FDC_49_14" hidden="1">"#"</definedName>
    <definedName name="FDC_49_2" hidden="1">"#"</definedName>
    <definedName name="FDC_49_3" hidden="1">"#"</definedName>
    <definedName name="FDC_49_4" hidden="1">"#"</definedName>
    <definedName name="FDC_49_5" hidden="1">"#"</definedName>
    <definedName name="FDC_49_6" hidden="1">"#"</definedName>
    <definedName name="FDC_49_7" hidden="1">"#"</definedName>
    <definedName name="FDC_49_8" hidden="1">"#"</definedName>
    <definedName name="FDC_49_9" hidden="1">"#"</definedName>
    <definedName name="FDC_5_0" hidden="1">"#"</definedName>
    <definedName name="FDC_5_1" hidden="1">"#"</definedName>
    <definedName name="FDC_5_2" hidden="1">"#"</definedName>
    <definedName name="FDC_5_3" hidden="1">"#"</definedName>
    <definedName name="FDC_50_0" hidden="1">"#"</definedName>
    <definedName name="FDC_50_1" hidden="1">"#"</definedName>
    <definedName name="FDC_50_10" hidden="1">"#"</definedName>
    <definedName name="FDC_50_11" hidden="1">"#"</definedName>
    <definedName name="FDC_50_12" hidden="1">"#"</definedName>
    <definedName name="FDC_50_13" hidden="1">"#"</definedName>
    <definedName name="FDC_50_14" hidden="1">"#"</definedName>
    <definedName name="FDC_50_2" hidden="1">"#"</definedName>
    <definedName name="FDC_50_3" hidden="1">"#"</definedName>
    <definedName name="FDC_50_4" hidden="1">"#"</definedName>
    <definedName name="FDC_50_5" hidden="1">"#"</definedName>
    <definedName name="FDC_50_6" hidden="1">"#"</definedName>
    <definedName name="FDC_50_7" hidden="1">"#"</definedName>
    <definedName name="FDC_50_8" hidden="1">"#"</definedName>
    <definedName name="FDC_50_9" hidden="1">"#"</definedName>
    <definedName name="FDC_51_0" hidden="1">"#"</definedName>
    <definedName name="FDC_51_1" hidden="1">"#"</definedName>
    <definedName name="FDC_51_10" hidden="1">"#"</definedName>
    <definedName name="FDC_51_11" hidden="1">"#"</definedName>
    <definedName name="FDC_51_12" hidden="1">"#"</definedName>
    <definedName name="FDC_51_13" hidden="1">"#"</definedName>
    <definedName name="FDC_51_14" hidden="1">"#"</definedName>
    <definedName name="FDC_51_2" hidden="1">"#"</definedName>
    <definedName name="FDC_51_3" hidden="1">"#"</definedName>
    <definedName name="FDC_51_4" hidden="1">"#"</definedName>
    <definedName name="FDC_51_5" hidden="1">"#"</definedName>
    <definedName name="FDC_51_6" hidden="1">"#"</definedName>
    <definedName name="FDC_51_7" hidden="1">"#"</definedName>
    <definedName name="FDC_51_8" hidden="1">"#"</definedName>
    <definedName name="FDC_51_9" hidden="1">"#"</definedName>
    <definedName name="FDC_52_0" hidden="1">"#"</definedName>
    <definedName name="FDC_52_1" hidden="1">"#"</definedName>
    <definedName name="FDC_52_10" hidden="1">"#"</definedName>
    <definedName name="FDC_52_11" hidden="1">"#"</definedName>
    <definedName name="FDC_52_12" hidden="1">"#"</definedName>
    <definedName name="FDC_52_13" hidden="1">"#"</definedName>
    <definedName name="FDC_52_14" hidden="1">"#"</definedName>
    <definedName name="FDC_52_2" hidden="1">"#"</definedName>
    <definedName name="FDC_52_3" hidden="1">"#"</definedName>
    <definedName name="FDC_52_4" hidden="1">"#"</definedName>
    <definedName name="FDC_52_5" hidden="1">"#"</definedName>
    <definedName name="FDC_52_6" hidden="1">"#"</definedName>
    <definedName name="FDC_52_7" hidden="1">"#"</definedName>
    <definedName name="FDC_52_8" hidden="1">"#"</definedName>
    <definedName name="FDC_52_9" hidden="1">"#"</definedName>
    <definedName name="FDC_53_0" hidden="1">"#"</definedName>
    <definedName name="FDC_53_1" hidden="1">"#"</definedName>
    <definedName name="FDC_53_10" hidden="1">"#"</definedName>
    <definedName name="FDC_53_11" hidden="1">"#"</definedName>
    <definedName name="FDC_53_12" hidden="1">"#"</definedName>
    <definedName name="FDC_53_13" hidden="1">"#"</definedName>
    <definedName name="FDC_53_14" hidden="1">"#"</definedName>
    <definedName name="FDC_53_2" hidden="1">"#"</definedName>
    <definedName name="FDC_53_3" hidden="1">"#"</definedName>
    <definedName name="FDC_53_4" hidden="1">"#"</definedName>
    <definedName name="FDC_53_5" hidden="1">"#"</definedName>
    <definedName name="FDC_53_6" hidden="1">"#"</definedName>
    <definedName name="FDC_53_7" hidden="1">"#"</definedName>
    <definedName name="FDC_53_8" hidden="1">"#"</definedName>
    <definedName name="FDC_53_9" hidden="1">"#"</definedName>
    <definedName name="FDC_54_0" hidden="1">"#"</definedName>
    <definedName name="FDC_54_1" hidden="1">"#"</definedName>
    <definedName name="FDC_54_10" hidden="1">"#"</definedName>
    <definedName name="FDC_54_11" hidden="1">"#"</definedName>
    <definedName name="FDC_54_12" hidden="1">"#"</definedName>
    <definedName name="FDC_54_13" hidden="1">"#"</definedName>
    <definedName name="FDC_54_14" hidden="1">"#"</definedName>
    <definedName name="FDC_54_2" hidden="1">"#"</definedName>
    <definedName name="FDC_54_3" hidden="1">"#"</definedName>
    <definedName name="FDC_54_4" hidden="1">"#"</definedName>
    <definedName name="FDC_54_5" hidden="1">"#"</definedName>
    <definedName name="FDC_54_6" hidden="1">"#"</definedName>
    <definedName name="FDC_54_7" hidden="1">"#"</definedName>
    <definedName name="FDC_54_8" hidden="1">"#"</definedName>
    <definedName name="FDC_54_9" hidden="1">"#"</definedName>
    <definedName name="FDC_55_0" hidden="1">"#"</definedName>
    <definedName name="FDC_55_1" hidden="1">"#"</definedName>
    <definedName name="FDC_55_10" hidden="1">"#"</definedName>
    <definedName name="FDC_55_11" hidden="1">"#"</definedName>
    <definedName name="FDC_55_12" hidden="1">"#"</definedName>
    <definedName name="FDC_55_13" hidden="1">"#"</definedName>
    <definedName name="FDC_55_14" hidden="1">"#"</definedName>
    <definedName name="FDC_55_2" hidden="1">"#"</definedName>
    <definedName name="FDC_55_3" hidden="1">"#"</definedName>
    <definedName name="FDC_55_4" hidden="1">"#"</definedName>
    <definedName name="FDC_55_5" hidden="1">"#"</definedName>
    <definedName name="FDC_55_6" hidden="1">"#"</definedName>
    <definedName name="FDC_55_7" hidden="1">"#"</definedName>
    <definedName name="FDC_55_8" hidden="1">"#"</definedName>
    <definedName name="FDC_55_9" hidden="1">"#"</definedName>
    <definedName name="FDC_56_0" hidden="1">"#"</definedName>
    <definedName name="FDC_56_1" hidden="1">"#"</definedName>
    <definedName name="FDC_56_10" hidden="1">"#"</definedName>
    <definedName name="FDC_56_11" hidden="1">"#"</definedName>
    <definedName name="FDC_56_12" hidden="1">"#"</definedName>
    <definedName name="FDC_56_13" hidden="1">"#"</definedName>
    <definedName name="FDC_56_14" hidden="1">"#"</definedName>
    <definedName name="FDC_56_2" hidden="1">"#"</definedName>
    <definedName name="FDC_56_3" hidden="1">"#"</definedName>
    <definedName name="FDC_56_4" hidden="1">"#"</definedName>
    <definedName name="FDC_56_5" hidden="1">"#"</definedName>
    <definedName name="FDC_56_6" hidden="1">"#"</definedName>
    <definedName name="FDC_56_7" hidden="1">"#"</definedName>
    <definedName name="FDC_56_8" hidden="1">"#"</definedName>
    <definedName name="FDC_56_9" hidden="1">"#"</definedName>
    <definedName name="FDC_57_0" hidden="1">"#"</definedName>
    <definedName name="FDC_57_1" hidden="1">"#"</definedName>
    <definedName name="FDC_57_10" hidden="1">"#"</definedName>
    <definedName name="FDC_57_11" hidden="1">"#"</definedName>
    <definedName name="FDC_57_12" hidden="1">"#"</definedName>
    <definedName name="FDC_57_13" hidden="1">"#"</definedName>
    <definedName name="FDC_57_14" hidden="1">"#"</definedName>
    <definedName name="FDC_57_2" hidden="1">"#"</definedName>
    <definedName name="FDC_57_3" hidden="1">"#"</definedName>
    <definedName name="FDC_57_4" hidden="1">"#"</definedName>
    <definedName name="FDC_57_5" hidden="1">"#"</definedName>
    <definedName name="FDC_57_6" hidden="1">"#"</definedName>
    <definedName name="FDC_57_7" hidden="1">"#"</definedName>
    <definedName name="FDC_57_8" hidden="1">"#"</definedName>
    <definedName name="FDC_57_9" hidden="1">"#"</definedName>
    <definedName name="FDC_58_0" hidden="1">"#"</definedName>
    <definedName name="FDC_58_1" hidden="1">"#"</definedName>
    <definedName name="FDC_58_10" hidden="1">"#"</definedName>
    <definedName name="FDC_58_100" hidden="1">"#"</definedName>
    <definedName name="FDC_58_101" hidden="1">"#"</definedName>
    <definedName name="FDC_58_102" hidden="1">"#"</definedName>
    <definedName name="FDC_58_103" hidden="1">"#"</definedName>
    <definedName name="FDC_58_104" hidden="1">"#"</definedName>
    <definedName name="FDC_58_105" hidden="1">"#"</definedName>
    <definedName name="FDC_58_106" hidden="1">"#"</definedName>
    <definedName name="FDC_58_107" hidden="1">"#"</definedName>
    <definedName name="FDC_58_108" hidden="1">"#"</definedName>
    <definedName name="FDC_58_109" hidden="1">"#"</definedName>
    <definedName name="FDC_58_11" hidden="1">"#"</definedName>
    <definedName name="FDC_58_110" hidden="1">"#"</definedName>
    <definedName name="FDC_58_111" hidden="1">"#"</definedName>
    <definedName name="FDC_58_112" hidden="1">"#"</definedName>
    <definedName name="FDC_58_113" hidden="1">"#"</definedName>
    <definedName name="FDC_58_114" hidden="1">"#"</definedName>
    <definedName name="FDC_58_115" hidden="1">"#"</definedName>
    <definedName name="FDC_58_116" hidden="1">"#"</definedName>
    <definedName name="FDC_58_117" hidden="1">"#"</definedName>
    <definedName name="FDC_58_118" hidden="1">"#"</definedName>
    <definedName name="FDC_58_119" hidden="1">"#"</definedName>
    <definedName name="FDC_58_12" hidden="1">"#"</definedName>
    <definedName name="FDC_58_120" hidden="1">"#"</definedName>
    <definedName name="FDC_58_121" hidden="1">"#"</definedName>
    <definedName name="FDC_58_122" hidden="1">"#"</definedName>
    <definedName name="FDC_58_123" hidden="1">"#"</definedName>
    <definedName name="FDC_58_124" hidden="1">"#"</definedName>
    <definedName name="FDC_58_125" hidden="1">"#"</definedName>
    <definedName name="FDC_58_126" hidden="1">"#"</definedName>
    <definedName name="FDC_58_127" hidden="1">"#"</definedName>
    <definedName name="FDC_58_128" hidden="1">"#"</definedName>
    <definedName name="FDC_58_129" hidden="1">"#"</definedName>
    <definedName name="FDC_58_13" hidden="1">"#"</definedName>
    <definedName name="FDC_58_130" hidden="1">"#"</definedName>
    <definedName name="FDC_58_131" hidden="1">"#"</definedName>
    <definedName name="FDC_58_132" hidden="1">"#"</definedName>
    <definedName name="FDC_58_133" hidden="1">"#"</definedName>
    <definedName name="FDC_58_134" hidden="1">"#"</definedName>
    <definedName name="FDC_58_135" hidden="1">"#"</definedName>
    <definedName name="FDC_58_136" hidden="1">"#"</definedName>
    <definedName name="FDC_58_137" hidden="1">"#"</definedName>
    <definedName name="FDC_58_138" hidden="1">"#"</definedName>
    <definedName name="FDC_58_139" hidden="1">"#"</definedName>
    <definedName name="FDC_58_14" hidden="1">"#"</definedName>
    <definedName name="FDC_58_140" hidden="1">"#"</definedName>
    <definedName name="FDC_58_141" hidden="1">"#"</definedName>
    <definedName name="FDC_58_142" hidden="1">"#"</definedName>
    <definedName name="FDC_58_143" hidden="1">"#"</definedName>
    <definedName name="FDC_58_144" hidden="1">"#"</definedName>
    <definedName name="FDC_58_145" hidden="1">"#"</definedName>
    <definedName name="FDC_58_146" hidden="1">"#"</definedName>
    <definedName name="FDC_58_147" hidden="1">"#"</definedName>
    <definedName name="FDC_58_148" hidden="1">"#"</definedName>
    <definedName name="FDC_58_149" hidden="1">"#"</definedName>
    <definedName name="FDC_58_15" hidden="1">"#"</definedName>
    <definedName name="FDC_58_150" hidden="1">"#"</definedName>
    <definedName name="FDC_58_151" hidden="1">"#"</definedName>
    <definedName name="FDC_58_152" hidden="1">"#"</definedName>
    <definedName name="FDC_58_153" hidden="1">"#"</definedName>
    <definedName name="FDC_58_154" hidden="1">"#"</definedName>
    <definedName name="FDC_58_155" hidden="1">"#"</definedName>
    <definedName name="FDC_58_156" hidden="1">"#"</definedName>
    <definedName name="FDC_58_157" hidden="1">"#"</definedName>
    <definedName name="FDC_58_158" hidden="1">"#"</definedName>
    <definedName name="FDC_58_159" hidden="1">"#"</definedName>
    <definedName name="FDC_58_16" hidden="1">"#"</definedName>
    <definedName name="FDC_58_160" hidden="1">"#"</definedName>
    <definedName name="FDC_58_161" hidden="1">"#"</definedName>
    <definedName name="FDC_58_162" hidden="1">"#"</definedName>
    <definedName name="FDC_58_163" hidden="1">"#"</definedName>
    <definedName name="FDC_58_164" hidden="1">"#"</definedName>
    <definedName name="FDC_58_165" hidden="1">"#"</definedName>
    <definedName name="FDC_58_166" hidden="1">"#"</definedName>
    <definedName name="FDC_58_167" hidden="1">"#"</definedName>
    <definedName name="FDC_58_168" hidden="1">"#"</definedName>
    <definedName name="FDC_58_169" hidden="1">"#"</definedName>
    <definedName name="FDC_58_17" hidden="1">"#"</definedName>
    <definedName name="FDC_58_170" hidden="1">"#"</definedName>
    <definedName name="FDC_58_171" hidden="1">"#"</definedName>
    <definedName name="FDC_58_172" hidden="1">"#"</definedName>
    <definedName name="FDC_58_173" hidden="1">"#"</definedName>
    <definedName name="FDC_58_174" hidden="1">"#"</definedName>
    <definedName name="FDC_58_175" hidden="1">"#"</definedName>
    <definedName name="FDC_58_176" hidden="1">"#"</definedName>
    <definedName name="FDC_58_177" hidden="1">"#"</definedName>
    <definedName name="FDC_58_178" hidden="1">"#"</definedName>
    <definedName name="FDC_58_179" hidden="1">"#"</definedName>
    <definedName name="FDC_58_18" hidden="1">"#"</definedName>
    <definedName name="FDC_58_180" hidden="1">"#"</definedName>
    <definedName name="FDC_58_181" hidden="1">"#"</definedName>
    <definedName name="FDC_58_182" hidden="1">"#"</definedName>
    <definedName name="FDC_58_183" hidden="1">"#"</definedName>
    <definedName name="FDC_58_184" hidden="1">"#"</definedName>
    <definedName name="FDC_58_185" hidden="1">"#"</definedName>
    <definedName name="FDC_58_186" hidden="1">"#"</definedName>
    <definedName name="FDC_58_187" hidden="1">"#"</definedName>
    <definedName name="FDC_58_188" hidden="1">"#"</definedName>
    <definedName name="FDC_58_189" hidden="1">"#"</definedName>
    <definedName name="FDC_58_19" hidden="1">"#"</definedName>
    <definedName name="FDC_58_190" hidden="1">"#"</definedName>
    <definedName name="FDC_58_191" hidden="1">"#"</definedName>
    <definedName name="FDC_58_192" hidden="1">"#"</definedName>
    <definedName name="FDC_58_193" hidden="1">"#"</definedName>
    <definedName name="FDC_58_194" hidden="1">"#"</definedName>
    <definedName name="FDC_58_195" hidden="1">"#"</definedName>
    <definedName name="FDC_58_196" hidden="1">"#"</definedName>
    <definedName name="FDC_58_197" hidden="1">"#"</definedName>
    <definedName name="FDC_58_198" hidden="1">"#"</definedName>
    <definedName name="FDC_58_199" hidden="1">"#"</definedName>
    <definedName name="FDC_58_2" hidden="1">"#"</definedName>
    <definedName name="FDC_58_20" hidden="1">"#"</definedName>
    <definedName name="FDC_58_200" hidden="1">"#"</definedName>
    <definedName name="FDC_58_201" hidden="1">"#"</definedName>
    <definedName name="FDC_58_202" hidden="1">"#"</definedName>
    <definedName name="FDC_58_203" hidden="1">"#"</definedName>
    <definedName name="FDC_58_204" hidden="1">"#"</definedName>
    <definedName name="FDC_58_205" hidden="1">"#"</definedName>
    <definedName name="FDC_58_206" hidden="1">"#"</definedName>
    <definedName name="FDC_58_207" hidden="1">"#"</definedName>
    <definedName name="FDC_58_208" hidden="1">"#"</definedName>
    <definedName name="FDC_58_209" hidden="1">"#"</definedName>
    <definedName name="FDC_58_21" hidden="1">"#"</definedName>
    <definedName name="FDC_58_210" hidden="1">"#"</definedName>
    <definedName name="FDC_58_211" hidden="1">"#"</definedName>
    <definedName name="FDC_58_212" hidden="1">"#"</definedName>
    <definedName name="FDC_58_213" hidden="1">"#"</definedName>
    <definedName name="FDC_58_214" hidden="1">"#"</definedName>
    <definedName name="FDC_58_215" hidden="1">"#"</definedName>
    <definedName name="FDC_58_216" hidden="1">"#"</definedName>
    <definedName name="FDC_58_217" hidden="1">"#"</definedName>
    <definedName name="FDC_58_218" hidden="1">"#"</definedName>
    <definedName name="FDC_58_219" hidden="1">"#"</definedName>
    <definedName name="FDC_58_22" hidden="1">"#"</definedName>
    <definedName name="FDC_58_220" hidden="1">"#"</definedName>
    <definedName name="FDC_58_221" hidden="1">"#"</definedName>
    <definedName name="FDC_58_222" hidden="1">"#"</definedName>
    <definedName name="FDC_58_223" hidden="1">"#"</definedName>
    <definedName name="FDC_58_224" hidden="1">"#"</definedName>
    <definedName name="FDC_58_225" hidden="1">"#"</definedName>
    <definedName name="FDC_58_226" hidden="1">"#"</definedName>
    <definedName name="FDC_58_227" hidden="1">"#"</definedName>
    <definedName name="FDC_58_228" hidden="1">"#"</definedName>
    <definedName name="FDC_58_229" hidden="1">"#"</definedName>
    <definedName name="FDC_58_23" hidden="1">"#"</definedName>
    <definedName name="FDC_58_230" hidden="1">"#"</definedName>
    <definedName name="FDC_58_231" hidden="1">"#"</definedName>
    <definedName name="FDC_58_232" hidden="1">"#"</definedName>
    <definedName name="FDC_58_233" hidden="1">"#"</definedName>
    <definedName name="FDC_58_234" hidden="1">"#"</definedName>
    <definedName name="FDC_58_235" hidden="1">"#"</definedName>
    <definedName name="FDC_58_236" hidden="1">"#"</definedName>
    <definedName name="FDC_58_237" hidden="1">"#"</definedName>
    <definedName name="FDC_58_238" hidden="1">"#"</definedName>
    <definedName name="FDC_58_239" hidden="1">"#"</definedName>
    <definedName name="FDC_58_24" hidden="1">"#"</definedName>
    <definedName name="FDC_58_240" hidden="1">"#"</definedName>
    <definedName name="FDC_58_241" hidden="1">"#"</definedName>
    <definedName name="FDC_58_242" hidden="1">"#"</definedName>
    <definedName name="FDC_58_243" hidden="1">"#"</definedName>
    <definedName name="FDC_58_244" hidden="1">"#"</definedName>
    <definedName name="FDC_58_245" hidden="1">"#"</definedName>
    <definedName name="FDC_58_246" hidden="1">"#"</definedName>
    <definedName name="FDC_58_247" hidden="1">"#"</definedName>
    <definedName name="FDC_58_248" hidden="1">"#"</definedName>
    <definedName name="FDC_58_249" hidden="1">"#"</definedName>
    <definedName name="FDC_58_25" hidden="1">"#"</definedName>
    <definedName name="FDC_58_250" hidden="1">"#"</definedName>
    <definedName name="FDC_58_251" hidden="1">"#"</definedName>
    <definedName name="FDC_58_252" hidden="1">"#"</definedName>
    <definedName name="FDC_58_253" hidden="1">"#"</definedName>
    <definedName name="FDC_58_254" hidden="1">"#"</definedName>
    <definedName name="FDC_58_255" hidden="1">"#"</definedName>
    <definedName name="FDC_58_256" hidden="1">"#"</definedName>
    <definedName name="FDC_58_257" hidden="1">"#"</definedName>
    <definedName name="FDC_58_258" hidden="1">"#"</definedName>
    <definedName name="FDC_58_259" hidden="1">"#"</definedName>
    <definedName name="FDC_58_26" hidden="1">"#"</definedName>
    <definedName name="FDC_58_260" hidden="1">"#"</definedName>
    <definedName name="FDC_58_261" hidden="1">"#"</definedName>
    <definedName name="FDC_58_27" hidden="1">"#"</definedName>
    <definedName name="FDC_58_28" hidden="1">"#"</definedName>
    <definedName name="FDC_58_29" hidden="1">"#"</definedName>
    <definedName name="FDC_58_3" hidden="1">"#"</definedName>
    <definedName name="FDC_58_30" hidden="1">"#"</definedName>
    <definedName name="FDC_58_31" hidden="1">"#"</definedName>
    <definedName name="FDC_58_32" hidden="1">"#"</definedName>
    <definedName name="FDC_58_33" hidden="1">"#"</definedName>
    <definedName name="FDC_58_34" hidden="1">"#"</definedName>
    <definedName name="FDC_58_35" hidden="1">"#"</definedName>
    <definedName name="FDC_58_36" hidden="1">"#"</definedName>
    <definedName name="FDC_58_37" hidden="1">"#"</definedName>
    <definedName name="FDC_58_38" hidden="1">"#"</definedName>
    <definedName name="FDC_58_39" hidden="1">"#"</definedName>
    <definedName name="FDC_58_4" hidden="1">"#"</definedName>
    <definedName name="FDC_58_40" hidden="1">"#"</definedName>
    <definedName name="FDC_58_41" hidden="1">"#"</definedName>
    <definedName name="FDC_58_42" hidden="1">"#"</definedName>
    <definedName name="FDC_58_43" hidden="1">"#"</definedName>
    <definedName name="FDC_58_44" hidden="1">"#"</definedName>
    <definedName name="FDC_58_45" hidden="1">"#"</definedName>
    <definedName name="FDC_58_46" hidden="1">"#"</definedName>
    <definedName name="FDC_58_47" hidden="1">"#"</definedName>
    <definedName name="FDC_58_48" hidden="1">"#"</definedName>
    <definedName name="FDC_58_49" hidden="1">"#"</definedName>
    <definedName name="FDC_58_5" hidden="1">"#"</definedName>
    <definedName name="FDC_58_50" hidden="1">"#"</definedName>
    <definedName name="FDC_58_51" hidden="1">"#"</definedName>
    <definedName name="FDC_58_52" hidden="1">"#"</definedName>
    <definedName name="FDC_58_53" hidden="1">"#"</definedName>
    <definedName name="FDC_58_54" hidden="1">"#"</definedName>
    <definedName name="FDC_58_55" hidden="1">"#"</definedName>
    <definedName name="FDC_58_56" hidden="1">"#"</definedName>
    <definedName name="FDC_58_57" hidden="1">"#"</definedName>
    <definedName name="FDC_58_58" hidden="1">"#"</definedName>
    <definedName name="FDC_58_59" hidden="1">"#"</definedName>
    <definedName name="FDC_58_6" hidden="1">"#"</definedName>
    <definedName name="FDC_58_60" hidden="1">"#"</definedName>
    <definedName name="FDC_58_61" hidden="1">"#"</definedName>
    <definedName name="FDC_58_62" hidden="1">"#"</definedName>
    <definedName name="FDC_58_63" hidden="1">"#"</definedName>
    <definedName name="FDC_58_64" hidden="1">"#"</definedName>
    <definedName name="FDC_58_65" hidden="1">"#"</definedName>
    <definedName name="FDC_58_66" hidden="1">"#"</definedName>
    <definedName name="FDC_58_67" hidden="1">"#"</definedName>
    <definedName name="FDC_58_68" hidden="1">"#"</definedName>
    <definedName name="FDC_58_69" hidden="1">"#"</definedName>
    <definedName name="FDC_58_7" hidden="1">"#"</definedName>
    <definedName name="FDC_58_70" hidden="1">"#"</definedName>
    <definedName name="FDC_58_71" hidden="1">"#"</definedName>
    <definedName name="FDC_58_72" hidden="1">"#"</definedName>
    <definedName name="FDC_58_73" hidden="1">"#"</definedName>
    <definedName name="FDC_58_74" hidden="1">"#"</definedName>
    <definedName name="FDC_58_75" hidden="1">"#"</definedName>
    <definedName name="FDC_58_76" hidden="1">"#"</definedName>
    <definedName name="FDC_58_77" hidden="1">"#"</definedName>
    <definedName name="FDC_58_78" hidden="1">"#"</definedName>
    <definedName name="FDC_58_79" hidden="1">"#"</definedName>
    <definedName name="FDC_58_8" hidden="1">"#"</definedName>
    <definedName name="FDC_58_80" hidden="1">"#"</definedName>
    <definedName name="FDC_58_81" hidden="1">"#"</definedName>
    <definedName name="FDC_58_82" hidden="1">"#"</definedName>
    <definedName name="FDC_58_83" hidden="1">"#"</definedName>
    <definedName name="FDC_58_84" hidden="1">"#"</definedName>
    <definedName name="FDC_58_85" hidden="1">"#"</definedName>
    <definedName name="FDC_58_86" hidden="1">"#"</definedName>
    <definedName name="FDC_58_87" hidden="1">"#"</definedName>
    <definedName name="FDC_58_88" hidden="1">"#"</definedName>
    <definedName name="FDC_58_89" hidden="1">"#"</definedName>
    <definedName name="FDC_58_9" hidden="1">"#"</definedName>
    <definedName name="FDC_58_90" hidden="1">"#"</definedName>
    <definedName name="FDC_58_91" hidden="1">"#"</definedName>
    <definedName name="FDC_58_92" hidden="1">"#"</definedName>
    <definedName name="FDC_58_93" hidden="1">"#"</definedName>
    <definedName name="FDC_58_94" hidden="1">"#"</definedName>
    <definedName name="FDC_58_95" hidden="1">"#"</definedName>
    <definedName name="FDC_58_96" hidden="1">"#"</definedName>
    <definedName name="FDC_58_97" hidden="1">"#"</definedName>
    <definedName name="FDC_58_98" hidden="1">"#"</definedName>
    <definedName name="FDC_58_99" hidden="1">"#"</definedName>
    <definedName name="FDC_59_0" hidden="1">"#"</definedName>
    <definedName name="FDC_59_1" hidden="1">"#"</definedName>
    <definedName name="FDC_59_10" hidden="1">"#"</definedName>
    <definedName name="FDC_59_100" hidden="1">"#"</definedName>
    <definedName name="FDC_59_101" hidden="1">"#"</definedName>
    <definedName name="FDC_59_102" hidden="1">"#"</definedName>
    <definedName name="FDC_59_103" hidden="1">"#"</definedName>
    <definedName name="FDC_59_104" hidden="1">"#"</definedName>
    <definedName name="FDC_59_105" hidden="1">"#"</definedName>
    <definedName name="FDC_59_106" hidden="1">"#"</definedName>
    <definedName name="FDC_59_107" hidden="1">"#"</definedName>
    <definedName name="FDC_59_108" hidden="1">"#"</definedName>
    <definedName name="FDC_59_109" hidden="1">"#"</definedName>
    <definedName name="FDC_59_11" hidden="1">"#"</definedName>
    <definedName name="FDC_59_110" hidden="1">"#"</definedName>
    <definedName name="FDC_59_111" hidden="1">"#"</definedName>
    <definedName name="FDC_59_112" hidden="1">"#"</definedName>
    <definedName name="FDC_59_113" hidden="1">"#"</definedName>
    <definedName name="FDC_59_114" hidden="1">"#"</definedName>
    <definedName name="FDC_59_115" hidden="1">"#"</definedName>
    <definedName name="FDC_59_116" hidden="1">"#"</definedName>
    <definedName name="FDC_59_117" hidden="1">"#"</definedName>
    <definedName name="FDC_59_118" hidden="1">"#"</definedName>
    <definedName name="FDC_59_119" hidden="1">"#"</definedName>
    <definedName name="FDC_59_12" hidden="1">"#"</definedName>
    <definedName name="FDC_59_120" hidden="1">"#"</definedName>
    <definedName name="FDC_59_121" hidden="1">"#"</definedName>
    <definedName name="FDC_59_122" hidden="1">"#"</definedName>
    <definedName name="FDC_59_123" hidden="1">"#"</definedName>
    <definedName name="FDC_59_124" hidden="1">"#"</definedName>
    <definedName name="FDC_59_125" hidden="1">"#"</definedName>
    <definedName name="FDC_59_126" hidden="1">"#"</definedName>
    <definedName name="FDC_59_127" hidden="1">"#"</definedName>
    <definedName name="FDC_59_128" hidden="1">"#"</definedName>
    <definedName name="FDC_59_129" hidden="1">"#"</definedName>
    <definedName name="FDC_59_13" hidden="1">"#"</definedName>
    <definedName name="FDC_59_130" hidden="1">"#"</definedName>
    <definedName name="FDC_59_131" hidden="1">"#"</definedName>
    <definedName name="FDC_59_132" hidden="1">"#"</definedName>
    <definedName name="FDC_59_133" hidden="1">"#"</definedName>
    <definedName name="FDC_59_134" hidden="1">"#"</definedName>
    <definedName name="FDC_59_135" hidden="1">"#"</definedName>
    <definedName name="FDC_59_136" hidden="1">"#"</definedName>
    <definedName name="FDC_59_137" hidden="1">"#"</definedName>
    <definedName name="FDC_59_138" hidden="1">"#"</definedName>
    <definedName name="FDC_59_139" hidden="1">"#"</definedName>
    <definedName name="FDC_59_14" hidden="1">"#"</definedName>
    <definedName name="FDC_59_140" hidden="1">"#"</definedName>
    <definedName name="FDC_59_141" hidden="1">"#"</definedName>
    <definedName name="FDC_59_142" hidden="1">"#"</definedName>
    <definedName name="FDC_59_143" hidden="1">"#"</definedName>
    <definedName name="FDC_59_144" hidden="1">"#"</definedName>
    <definedName name="FDC_59_145" hidden="1">"#"</definedName>
    <definedName name="FDC_59_146" hidden="1">"#"</definedName>
    <definedName name="FDC_59_147" hidden="1">"#"</definedName>
    <definedName name="FDC_59_148" hidden="1">"#"</definedName>
    <definedName name="FDC_59_149" hidden="1">"#"</definedName>
    <definedName name="FDC_59_15" hidden="1">"#"</definedName>
    <definedName name="FDC_59_150" hidden="1">"#"</definedName>
    <definedName name="FDC_59_151" hidden="1">"#"</definedName>
    <definedName name="FDC_59_152" hidden="1">"#"</definedName>
    <definedName name="FDC_59_153" hidden="1">"#"</definedName>
    <definedName name="FDC_59_154" hidden="1">"#"</definedName>
    <definedName name="FDC_59_155" hidden="1">"#"</definedName>
    <definedName name="FDC_59_156" hidden="1">"#"</definedName>
    <definedName name="FDC_59_157" hidden="1">"#"</definedName>
    <definedName name="FDC_59_158" hidden="1">"#"</definedName>
    <definedName name="FDC_59_159" hidden="1">"#"</definedName>
    <definedName name="FDC_59_16" hidden="1">"#"</definedName>
    <definedName name="FDC_59_160" hidden="1">"#"</definedName>
    <definedName name="FDC_59_161" hidden="1">"#"</definedName>
    <definedName name="FDC_59_162" hidden="1">"#"</definedName>
    <definedName name="FDC_59_163" hidden="1">"#"</definedName>
    <definedName name="FDC_59_164" hidden="1">"#"</definedName>
    <definedName name="FDC_59_165" hidden="1">"#"</definedName>
    <definedName name="FDC_59_166" hidden="1">"#"</definedName>
    <definedName name="FDC_59_167" hidden="1">"#"</definedName>
    <definedName name="FDC_59_168" hidden="1">"#"</definedName>
    <definedName name="FDC_59_169" hidden="1">"#"</definedName>
    <definedName name="FDC_59_17" hidden="1">"#"</definedName>
    <definedName name="FDC_59_170" hidden="1">"#"</definedName>
    <definedName name="FDC_59_171" hidden="1">"#"</definedName>
    <definedName name="FDC_59_172" hidden="1">"#"</definedName>
    <definedName name="FDC_59_173" hidden="1">"#"</definedName>
    <definedName name="FDC_59_174" hidden="1">"#"</definedName>
    <definedName name="FDC_59_175" hidden="1">"#"</definedName>
    <definedName name="FDC_59_176" hidden="1">"#"</definedName>
    <definedName name="FDC_59_177" hidden="1">"#"</definedName>
    <definedName name="FDC_59_178" hidden="1">"#"</definedName>
    <definedName name="FDC_59_179" hidden="1">"#"</definedName>
    <definedName name="FDC_59_18" hidden="1">"#"</definedName>
    <definedName name="FDC_59_180" hidden="1">"#"</definedName>
    <definedName name="FDC_59_181" hidden="1">"#"</definedName>
    <definedName name="FDC_59_182" hidden="1">"#"</definedName>
    <definedName name="FDC_59_183" hidden="1">"#"</definedName>
    <definedName name="FDC_59_184" hidden="1">"#"</definedName>
    <definedName name="FDC_59_185" hidden="1">"#"</definedName>
    <definedName name="FDC_59_186" hidden="1">"#"</definedName>
    <definedName name="FDC_59_187" hidden="1">"#"</definedName>
    <definedName name="FDC_59_188" hidden="1">"#"</definedName>
    <definedName name="FDC_59_189" hidden="1">"#"</definedName>
    <definedName name="FDC_59_19" hidden="1">"#"</definedName>
    <definedName name="FDC_59_190" hidden="1">"#"</definedName>
    <definedName name="FDC_59_191" hidden="1">"#"</definedName>
    <definedName name="FDC_59_192" hidden="1">"#"</definedName>
    <definedName name="FDC_59_193" hidden="1">"#"</definedName>
    <definedName name="FDC_59_194" hidden="1">"#"</definedName>
    <definedName name="FDC_59_195" hidden="1">"#"</definedName>
    <definedName name="FDC_59_196" hidden="1">"#"</definedName>
    <definedName name="FDC_59_197" hidden="1">"#"</definedName>
    <definedName name="FDC_59_198" hidden="1">"#"</definedName>
    <definedName name="FDC_59_199" hidden="1">"#"</definedName>
    <definedName name="FDC_59_2" hidden="1">"#"</definedName>
    <definedName name="FDC_59_20" hidden="1">"#"</definedName>
    <definedName name="FDC_59_200" hidden="1">"#"</definedName>
    <definedName name="FDC_59_201" hidden="1">"#"</definedName>
    <definedName name="FDC_59_202" hidden="1">"#"</definedName>
    <definedName name="FDC_59_203" hidden="1">"#"</definedName>
    <definedName name="FDC_59_204" hidden="1">"#"</definedName>
    <definedName name="FDC_59_205" hidden="1">"#"</definedName>
    <definedName name="FDC_59_206" hidden="1">"#"</definedName>
    <definedName name="FDC_59_207" hidden="1">"#"</definedName>
    <definedName name="FDC_59_208" hidden="1">"#"</definedName>
    <definedName name="FDC_59_209" hidden="1">"#"</definedName>
    <definedName name="FDC_59_21" hidden="1">"#"</definedName>
    <definedName name="FDC_59_210" hidden="1">"#"</definedName>
    <definedName name="FDC_59_211" hidden="1">"#"</definedName>
    <definedName name="FDC_59_212" hidden="1">"#"</definedName>
    <definedName name="FDC_59_213" hidden="1">"#"</definedName>
    <definedName name="FDC_59_214" hidden="1">"#"</definedName>
    <definedName name="FDC_59_215" hidden="1">"#"</definedName>
    <definedName name="FDC_59_216" hidden="1">"#"</definedName>
    <definedName name="FDC_59_217" hidden="1">"#"</definedName>
    <definedName name="FDC_59_218" hidden="1">"#"</definedName>
    <definedName name="FDC_59_219" hidden="1">"#"</definedName>
    <definedName name="FDC_59_22" hidden="1">"#"</definedName>
    <definedName name="FDC_59_220" hidden="1">"#"</definedName>
    <definedName name="FDC_59_221" hidden="1">"#"</definedName>
    <definedName name="FDC_59_222" hidden="1">"#"</definedName>
    <definedName name="FDC_59_223" hidden="1">"#"</definedName>
    <definedName name="FDC_59_224" hidden="1">"#"</definedName>
    <definedName name="FDC_59_225" hidden="1">"#"</definedName>
    <definedName name="FDC_59_226" hidden="1">"#"</definedName>
    <definedName name="FDC_59_227" hidden="1">"#"</definedName>
    <definedName name="FDC_59_228" hidden="1">"#"</definedName>
    <definedName name="FDC_59_229" hidden="1">"#"</definedName>
    <definedName name="FDC_59_23" hidden="1">"#"</definedName>
    <definedName name="FDC_59_230" hidden="1">"#"</definedName>
    <definedName name="FDC_59_231" hidden="1">"#"</definedName>
    <definedName name="FDC_59_232" hidden="1">"#"</definedName>
    <definedName name="FDC_59_233" hidden="1">"#"</definedName>
    <definedName name="FDC_59_234" hidden="1">"#"</definedName>
    <definedName name="FDC_59_235" hidden="1">"#"</definedName>
    <definedName name="FDC_59_236" hidden="1">"#"</definedName>
    <definedName name="FDC_59_237" hidden="1">"#"</definedName>
    <definedName name="FDC_59_238" hidden="1">"#"</definedName>
    <definedName name="FDC_59_239" hidden="1">"#"</definedName>
    <definedName name="FDC_59_24" hidden="1">"#"</definedName>
    <definedName name="FDC_59_240" hidden="1">"#"</definedName>
    <definedName name="FDC_59_241" hidden="1">"#"</definedName>
    <definedName name="FDC_59_242" hidden="1">"#"</definedName>
    <definedName name="FDC_59_243" hidden="1">"#"</definedName>
    <definedName name="FDC_59_244" hidden="1">"#"</definedName>
    <definedName name="FDC_59_245" hidden="1">"#"</definedName>
    <definedName name="FDC_59_246" hidden="1">"#"</definedName>
    <definedName name="FDC_59_247" hidden="1">"#"</definedName>
    <definedName name="FDC_59_248" hidden="1">"#"</definedName>
    <definedName name="FDC_59_249" hidden="1">"#"</definedName>
    <definedName name="FDC_59_25" hidden="1">"#"</definedName>
    <definedName name="FDC_59_250" hidden="1">"#"</definedName>
    <definedName name="FDC_59_251" hidden="1">"#"</definedName>
    <definedName name="FDC_59_252" hidden="1">"#"</definedName>
    <definedName name="FDC_59_253" hidden="1">"#"</definedName>
    <definedName name="FDC_59_254" hidden="1">"#"</definedName>
    <definedName name="FDC_59_255" hidden="1">"#"</definedName>
    <definedName name="FDC_59_256" hidden="1">"#"</definedName>
    <definedName name="FDC_59_257" hidden="1">"#"</definedName>
    <definedName name="FDC_59_258" hidden="1">"#"</definedName>
    <definedName name="FDC_59_259" hidden="1">"#"</definedName>
    <definedName name="FDC_59_26" hidden="1">"#"</definedName>
    <definedName name="FDC_59_260" hidden="1">"#"</definedName>
    <definedName name="FDC_59_261" hidden="1">"#"</definedName>
    <definedName name="FDC_59_27" hidden="1">"#"</definedName>
    <definedName name="FDC_59_28" hidden="1">"#"</definedName>
    <definedName name="FDC_59_29" hidden="1">"#"</definedName>
    <definedName name="FDC_59_3" hidden="1">"#"</definedName>
    <definedName name="FDC_59_30" hidden="1">"#"</definedName>
    <definedName name="FDC_59_31" hidden="1">"#"</definedName>
    <definedName name="FDC_59_32" hidden="1">"#"</definedName>
    <definedName name="FDC_59_33" hidden="1">"#"</definedName>
    <definedName name="FDC_59_34" hidden="1">"#"</definedName>
    <definedName name="FDC_59_35" hidden="1">"#"</definedName>
    <definedName name="FDC_59_36" hidden="1">"#"</definedName>
    <definedName name="FDC_59_37" hidden="1">"#"</definedName>
    <definedName name="FDC_59_38" hidden="1">"#"</definedName>
    <definedName name="FDC_59_39" hidden="1">"#"</definedName>
    <definedName name="FDC_59_4" hidden="1">"#"</definedName>
    <definedName name="FDC_59_40" hidden="1">"#"</definedName>
    <definedName name="FDC_59_41" hidden="1">"#"</definedName>
    <definedName name="FDC_59_42" hidden="1">"#"</definedName>
    <definedName name="FDC_59_43" hidden="1">"#"</definedName>
    <definedName name="FDC_59_44" hidden="1">"#"</definedName>
    <definedName name="FDC_59_45" hidden="1">"#"</definedName>
    <definedName name="FDC_59_46" hidden="1">"#"</definedName>
    <definedName name="FDC_59_47" hidden="1">"#"</definedName>
    <definedName name="FDC_59_48" hidden="1">"#"</definedName>
    <definedName name="FDC_59_49" hidden="1">"#"</definedName>
    <definedName name="FDC_59_5" hidden="1">"#"</definedName>
    <definedName name="FDC_59_50" hidden="1">"#"</definedName>
    <definedName name="FDC_59_51" hidden="1">"#"</definedName>
    <definedName name="FDC_59_52" hidden="1">"#"</definedName>
    <definedName name="FDC_59_53" hidden="1">"#"</definedName>
    <definedName name="FDC_59_54" hidden="1">"#"</definedName>
    <definedName name="FDC_59_55" hidden="1">"#"</definedName>
    <definedName name="FDC_59_56" hidden="1">"#"</definedName>
    <definedName name="FDC_59_57" hidden="1">"#"</definedName>
    <definedName name="FDC_59_58" hidden="1">"#"</definedName>
    <definedName name="FDC_59_59" hidden="1">"#"</definedName>
    <definedName name="FDC_59_6" hidden="1">"#"</definedName>
    <definedName name="FDC_59_60" hidden="1">"#"</definedName>
    <definedName name="FDC_59_61" hidden="1">"#"</definedName>
    <definedName name="FDC_59_62" hidden="1">"#"</definedName>
    <definedName name="FDC_59_63" hidden="1">"#"</definedName>
    <definedName name="FDC_59_64" hidden="1">"#"</definedName>
    <definedName name="FDC_59_65" hidden="1">"#"</definedName>
    <definedName name="FDC_59_66" hidden="1">"#"</definedName>
    <definedName name="FDC_59_67" hidden="1">"#"</definedName>
    <definedName name="FDC_59_68" hidden="1">"#"</definedName>
    <definedName name="FDC_59_69" hidden="1">"#"</definedName>
    <definedName name="FDC_59_7" hidden="1">"#"</definedName>
    <definedName name="FDC_59_70" hidden="1">"#"</definedName>
    <definedName name="FDC_59_71" hidden="1">"#"</definedName>
    <definedName name="FDC_59_72" hidden="1">"#"</definedName>
    <definedName name="FDC_59_73" hidden="1">"#"</definedName>
    <definedName name="FDC_59_74" hidden="1">"#"</definedName>
    <definedName name="FDC_59_75" hidden="1">"#"</definedName>
    <definedName name="FDC_59_76" hidden="1">"#"</definedName>
    <definedName name="FDC_59_77" hidden="1">"#"</definedName>
    <definedName name="FDC_59_78" hidden="1">"#"</definedName>
    <definedName name="FDC_59_79" hidden="1">"#"</definedName>
    <definedName name="FDC_59_8" hidden="1">"#"</definedName>
    <definedName name="FDC_59_80" hidden="1">"#"</definedName>
    <definedName name="FDC_59_81" hidden="1">"#"</definedName>
    <definedName name="FDC_59_82" hidden="1">"#"</definedName>
    <definedName name="FDC_59_83" hidden="1">"#"</definedName>
    <definedName name="FDC_59_84" hidden="1">"#"</definedName>
    <definedName name="FDC_59_85" hidden="1">"#"</definedName>
    <definedName name="FDC_59_86" hidden="1">"#"</definedName>
    <definedName name="FDC_59_87" hidden="1">"#"</definedName>
    <definedName name="FDC_59_88" hidden="1">"#"</definedName>
    <definedName name="FDC_59_89" hidden="1">"#"</definedName>
    <definedName name="FDC_59_9" hidden="1">"#"</definedName>
    <definedName name="FDC_59_90" hidden="1">"#"</definedName>
    <definedName name="FDC_59_91" hidden="1">"#"</definedName>
    <definedName name="FDC_59_92" hidden="1">"#"</definedName>
    <definedName name="FDC_59_93" hidden="1">"#"</definedName>
    <definedName name="FDC_59_94" hidden="1">"#"</definedName>
    <definedName name="FDC_59_95" hidden="1">"#"</definedName>
    <definedName name="FDC_59_96" hidden="1">"#"</definedName>
    <definedName name="FDC_59_97" hidden="1">"#"</definedName>
    <definedName name="FDC_59_98" hidden="1">"#"</definedName>
    <definedName name="FDC_59_99" hidden="1">"#"</definedName>
    <definedName name="FDC_6_0" hidden="1">"#"</definedName>
    <definedName name="FDC_6_1" hidden="1">"#"</definedName>
    <definedName name="FDC_6_2" hidden="1">"#"</definedName>
    <definedName name="FDC_6_3" hidden="1">"#"</definedName>
    <definedName name="FDC_60_0" hidden="1">"#"</definedName>
    <definedName name="FDC_60_1" hidden="1">"#"</definedName>
    <definedName name="FDC_60_10" hidden="1">"#"</definedName>
    <definedName name="FDC_60_100" hidden="1">"#"</definedName>
    <definedName name="FDC_60_101" hidden="1">"#"</definedName>
    <definedName name="FDC_60_102" hidden="1">"#"</definedName>
    <definedName name="FDC_60_103" hidden="1">"#"</definedName>
    <definedName name="FDC_60_104" hidden="1">"#"</definedName>
    <definedName name="FDC_60_105" hidden="1">"#"</definedName>
    <definedName name="FDC_60_106" hidden="1">"#"</definedName>
    <definedName name="FDC_60_107" hidden="1">"#"</definedName>
    <definedName name="FDC_60_108" hidden="1">"#"</definedName>
    <definedName name="FDC_60_109" hidden="1">"#"</definedName>
    <definedName name="FDC_60_11" hidden="1">"#"</definedName>
    <definedName name="FDC_60_110" hidden="1">"#"</definedName>
    <definedName name="FDC_60_111" hidden="1">"#"</definedName>
    <definedName name="FDC_60_112" hidden="1">"#"</definedName>
    <definedName name="FDC_60_113" hidden="1">"#"</definedName>
    <definedName name="FDC_60_114" hidden="1">"#"</definedName>
    <definedName name="FDC_60_115" hidden="1">"#"</definedName>
    <definedName name="FDC_60_116" hidden="1">"#"</definedName>
    <definedName name="FDC_60_117" hidden="1">"#"</definedName>
    <definedName name="FDC_60_118" hidden="1">"#"</definedName>
    <definedName name="FDC_60_119" hidden="1">"#"</definedName>
    <definedName name="FDC_60_12" hidden="1">"#"</definedName>
    <definedName name="FDC_60_120" hidden="1">"#"</definedName>
    <definedName name="FDC_60_121" hidden="1">"#"</definedName>
    <definedName name="FDC_60_122" hidden="1">"#"</definedName>
    <definedName name="FDC_60_123" hidden="1">"#"</definedName>
    <definedName name="FDC_60_124" hidden="1">"#"</definedName>
    <definedName name="FDC_60_125" hidden="1">"#"</definedName>
    <definedName name="FDC_60_126" hidden="1">"#"</definedName>
    <definedName name="FDC_60_127" hidden="1">"#"</definedName>
    <definedName name="FDC_60_128" hidden="1">"#"</definedName>
    <definedName name="FDC_60_129" hidden="1">"#"</definedName>
    <definedName name="FDC_60_13" hidden="1">"#"</definedName>
    <definedName name="FDC_60_130" hidden="1">"#"</definedName>
    <definedName name="FDC_60_131" hidden="1">"#"</definedName>
    <definedName name="FDC_60_132" hidden="1">"#"</definedName>
    <definedName name="FDC_60_133" hidden="1">"#"</definedName>
    <definedName name="FDC_60_134" hidden="1">"#"</definedName>
    <definedName name="FDC_60_135" hidden="1">"#"</definedName>
    <definedName name="FDC_60_136" hidden="1">"#"</definedName>
    <definedName name="FDC_60_137" hidden="1">"#"</definedName>
    <definedName name="FDC_60_138" hidden="1">"#"</definedName>
    <definedName name="FDC_60_139" hidden="1">"#"</definedName>
    <definedName name="FDC_60_14" hidden="1">"#"</definedName>
    <definedName name="FDC_60_140" hidden="1">"#"</definedName>
    <definedName name="FDC_60_141" hidden="1">"#"</definedName>
    <definedName name="FDC_60_142" hidden="1">"#"</definedName>
    <definedName name="FDC_60_143" hidden="1">"#"</definedName>
    <definedName name="FDC_60_144" hidden="1">"#"</definedName>
    <definedName name="FDC_60_145" hidden="1">"#"</definedName>
    <definedName name="FDC_60_146" hidden="1">"#"</definedName>
    <definedName name="FDC_60_147" hidden="1">"#"</definedName>
    <definedName name="FDC_60_148" hidden="1">"#"</definedName>
    <definedName name="FDC_60_149" hidden="1">"#"</definedName>
    <definedName name="FDC_60_15" hidden="1">"#"</definedName>
    <definedName name="FDC_60_150" hidden="1">"#"</definedName>
    <definedName name="FDC_60_151" hidden="1">"#"</definedName>
    <definedName name="FDC_60_152" hidden="1">"#"</definedName>
    <definedName name="FDC_60_153" hidden="1">"#"</definedName>
    <definedName name="FDC_60_154" hidden="1">"#"</definedName>
    <definedName name="FDC_60_155" hidden="1">"#"</definedName>
    <definedName name="FDC_60_156" hidden="1">"#"</definedName>
    <definedName name="FDC_60_157" hidden="1">"#"</definedName>
    <definedName name="FDC_60_158" hidden="1">"#"</definedName>
    <definedName name="FDC_60_159" hidden="1">"#"</definedName>
    <definedName name="FDC_60_16" hidden="1">"#"</definedName>
    <definedName name="FDC_60_160" hidden="1">"#"</definedName>
    <definedName name="FDC_60_161" hidden="1">"#"</definedName>
    <definedName name="FDC_60_162" hidden="1">"#"</definedName>
    <definedName name="FDC_60_163" hidden="1">"#"</definedName>
    <definedName name="FDC_60_164" hidden="1">"#"</definedName>
    <definedName name="FDC_60_165" hidden="1">"#"</definedName>
    <definedName name="FDC_60_166" hidden="1">"#"</definedName>
    <definedName name="FDC_60_167" hidden="1">"#"</definedName>
    <definedName name="FDC_60_168" hidden="1">"#"</definedName>
    <definedName name="FDC_60_169" hidden="1">"#"</definedName>
    <definedName name="FDC_60_17" hidden="1">"#"</definedName>
    <definedName name="FDC_60_170" hidden="1">"#"</definedName>
    <definedName name="FDC_60_171" hidden="1">"#"</definedName>
    <definedName name="FDC_60_172" hidden="1">"#"</definedName>
    <definedName name="FDC_60_173" hidden="1">"#"</definedName>
    <definedName name="FDC_60_174" hidden="1">"#"</definedName>
    <definedName name="FDC_60_175" hidden="1">"#"</definedName>
    <definedName name="FDC_60_176" hidden="1">"#"</definedName>
    <definedName name="FDC_60_177" hidden="1">"#"</definedName>
    <definedName name="FDC_60_178" hidden="1">"#"</definedName>
    <definedName name="FDC_60_179" hidden="1">"#"</definedName>
    <definedName name="FDC_60_18" hidden="1">"#"</definedName>
    <definedName name="FDC_60_180" hidden="1">"#"</definedName>
    <definedName name="FDC_60_181" hidden="1">"#"</definedName>
    <definedName name="FDC_60_182" hidden="1">"#"</definedName>
    <definedName name="FDC_60_183" hidden="1">"#"</definedName>
    <definedName name="FDC_60_184" hidden="1">"#"</definedName>
    <definedName name="FDC_60_185" hidden="1">"#"</definedName>
    <definedName name="FDC_60_186" hidden="1">"#"</definedName>
    <definedName name="FDC_60_187" hidden="1">"#"</definedName>
    <definedName name="FDC_60_188" hidden="1">"#"</definedName>
    <definedName name="FDC_60_189" hidden="1">"#"</definedName>
    <definedName name="FDC_60_19" hidden="1">"#"</definedName>
    <definedName name="FDC_60_190" hidden="1">"#"</definedName>
    <definedName name="FDC_60_191" hidden="1">"#"</definedName>
    <definedName name="FDC_60_192" hidden="1">"#"</definedName>
    <definedName name="FDC_60_193" hidden="1">"#"</definedName>
    <definedName name="FDC_60_194" hidden="1">"#"</definedName>
    <definedName name="FDC_60_195" hidden="1">"#"</definedName>
    <definedName name="FDC_60_196" hidden="1">"#"</definedName>
    <definedName name="FDC_60_197" hidden="1">"#"</definedName>
    <definedName name="FDC_60_198" hidden="1">"#"</definedName>
    <definedName name="FDC_60_199" hidden="1">"#"</definedName>
    <definedName name="FDC_60_2" hidden="1">"#"</definedName>
    <definedName name="FDC_60_20" hidden="1">"#"</definedName>
    <definedName name="FDC_60_200" hidden="1">"#"</definedName>
    <definedName name="FDC_60_201" hidden="1">"#"</definedName>
    <definedName name="FDC_60_202" hidden="1">"#"</definedName>
    <definedName name="FDC_60_203" hidden="1">"#"</definedName>
    <definedName name="FDC_60_204" hidden="1">"#"</definedName>
    <definedName name="FDC_60_205" hidden="1">"#"</definedName>
    <definedName name="FDC_60_206" hidden="1">"#"</definedName>
    <definedName name="FDC_60_207" hidden="1">"#"</definedName>
    <definedName name="FDC_60_208" hidden="1">"#"</definedName>
    <definedName name="FDC_60_209" hidden="1">"#"</definedName>
    <definedName name="FDC_60_21" hidden="1">"#"</definedName>
    <definedName name="FDC_60_210" hidden="1">"#"</definedName>
    <definedName name="FDC_60_211" hidden="1">"#"</definedName>
    <definedName name="FDC_60_212" hidden="1">"#"</definedName>
    <definedName name="FDC_60_213" hidden="1">"#"</definedName>
    <definedName name="FDC_60_214" hidden="1">"#"</definedName>
    <definedName name="FDC_60_215" hidden="1">"#"</definedName>
    <definedName name="FDC_60_216" hidden="1">"#"</definedName>
    <definedName name="FDC_60_217" hidden="1">"#"</definedName>
    <definedName name="FDC_60_218" hidden="1">"#"</definedName>
    <definedName name="FDC_60_219" hidden="1">"#"</definedName>
    <definedName name="FDC_60_22" hidden="1">"#"</definedName>
    <definedName name="FDC_60_220" hidden="1">"#"</definedName>
    <definedName name="FDC_60_221" hidden="1">"#"</definedName>
    <definedName name="FDC_60_222" hidden="1">"#"</definedName>
    <definedName name="FDC_60_223" hidden="1">"#"</definedName>
    <definedName name="FDC_60_224" hidden="1">"#"</definedName>
    <definedName name="FDC_60_225" hidden="1">"#"</definedName>
    <definedName name="FDC_60_226" hidden="1">"#"</definedName>
    <definedName name="FDC_60_227" hidden="1">"#"</definedName>
    <definedName name="FDC_60_228" hidden="1">"#"</definedName>
    <definedName name="FDC_60_229" hidden="1">"#"</definedName>
    <definedName name="FDC_60_23" hidden="1">"#"</definedName>
    <definedName name="FDC_60_230" hidden="1">"#"</definedName>
    <definedName name="FDC_60_231" hidden="1">"#"</definedName>
    <definedName name="FDC_60_232" hidden="1">"#"</definedName>
    <definedName name="FDC_60_233" hidden="1">"#"</definedName>
    <definedName name="FDC_60_234" hidden="1">"#"</definedName>
    <definedName name="FDC_60_235" hidden="1">"#"</definedName>
    <definedName name="FDC_60_236" hidden="1">"#"</definedName>
    <definedName name="FDC_60_237" hidden="1">"#"</definedName>
    <definedName name="FDC_60_238" hidden="1">"#"</definedName>
    <definedName name="FDC_60_239" hidden="1">"#"</definedName>
    <definedName name="FDC_60_24" hidden="1">"#"</definedName>
    <definedName name="FDC_60_240" hidden="1">"#"</definedName>
    <definedName name="FDC_60_241" hidden="1">"#"</definedName>
    <definedName name="FDC_60_242" hidden="1">"#"</definedName>
    <definedName name="FDC_60_243" hidden="1">"#"</definedName>
    <definedName name="FDC_60_244" hidden="1">"#"</definedName>
    <definedName name="FDC_60_245" hidden="1">"#"</definedName>
    <definedName name="FDC_60_246" hidden="1">"#"</definedName>
    <definedName name="FDC_60_247" hidden="1">"#"</definedName>
    <definedName name="FDC_60_248" hidden="1">"#"</definedName>
    <definedName name="FDC_60_249" hidden="1">"#"</definedName>
    <definedName name="FDC_60_25" hidden="1">"#"</definedName>
    <definedName name="FDC_60_250" hidden="1">"#"</definedName>
    <definedName name="FDC_60_251" hidden="1">"#"</definedName>
    <definedName name="FDC_60_252" hidden="1">"#"</definedName>
    <definedName name="FDC_60_253" hidden="1">"#"</definedName>
    <definedName name="FDC_60_254" hidden="1">"#"</definedName>
    <definedName name="FDC_60_255" hidden="1">"#"</definedName>
    <definedName name="FDC_60_256" hidden="1">"#"</definedName>
    <definedName name="FDC_60_257" hidden="1">"#"</definedName>
    <definedName name="FDC_60_258" hidden="1">"#"</definedName>
    <definedName name="FDC_60_259" hidden="1">"#"</definedName>
    <definedName name="FDC_60_26" hidden="1">"#"</definedName>
    <definedName name="FDC_60_260" hidden="1">"#"</definedName>
    <definedName name="FDC_60_261" hidden="1">"#"</definedName>
    <definedName name="FDC_60_27" hidden="1">"#"</definedName>
    <definedName name="FDC_60_28" hidden="1">"#"</definedName>
    <definedName name="FDC_60_29" hidden="1">"#"</definedName>
    <definedName name="FDC_60_3" hidden="1">"#"</definedName>
    <definedName name="FDC_60_30" hidden="1">"#"</definedName>
    <definedName name="FDC_60_31" hidden="1">"#"</definedName>
    <definedName name="FDC_60_32" hidden="1">"#"</definedName>
    <definedName name="FDC_60_33" hidden="1">"#"</definedName>
    <definedName name="FDC_60_34" hidden="1">"#"</definedName>
    <definedName name="FDC_60_35" hidden="1">"#"</definedName>
    <definedName name="FDC_60_36" hidden="1">"#"</definedName>
    <definedName name="FDC_60_37" hidden="1">"#"</definedName>
    <definedName name="FDC_60_38" hidden="1">"#"</definedName>
    <definedName name="FDC_60_39" hidden="1">"#"</definedName>
    <definedName name="FDC_60_4" hidden="1">"#"</definedName>
    <definedName name="FDC_60_40" hidden="1">"#"</definedName>
    <definedName name="FDC_60_41" hidden="1">"#"</definedName>
    <definedName name="FDC_60_42" hidden="1">"#"</definedName>
    <definedName name="FDC_60_43" hidden="1">"#"</definedName>
    <definedName name="FDC_60_44" hidden="1">"#"</definedName>
    <definedName name="FDC_60_45" hidden="1">"#"</definedName>
    <definedName name="FDC_60_46" hidden="1">"#"</definedName>
    <definedName name="FDC_60_47" hidden="1">"#"</definedName>
    <definedName name="FDC_60_48" hidden="1">"#"</definedName>
    <definedName name="FDC_60_49" hidden="1">"#"</definedName>
    <definedName name="FDC_60_5" hidden="1">"#"</definedName>
    <definedName name="FDC_60_50" hidden="1">"#"</definedName>
    <definedName name="FDC_60_51" hidden="1">"#"</definedName>
    <definedName name="FDC_60_52" hidden="1">"#"</definedName>
    <definedName name="FDC_60_53" hidden="1">"#"</definedName>
    <definedName name="FDC_60_54" hidden="1">"#"</definedName>
    <definedName name="FDC_60_55" hidden="1">"#"</definedName>
    <definedName name="FDC_60_56" hidden="1">"#"</definedName>
    <definedName name="FDC_60_57" hidden="1">"#"</definedName>
    <definedName name="FDC_60_58" hidden="1">"#"</definedName>
    <definedName name="FDC_60_59" hidden="1">"#"</definedName>
    <definedName name="FDC_60_6" hidden="1">"#"</definedName>
    <definedName name="FDC_60_60" hidden="1">"#"</definedName>
    <definedName name="FDC_60_61" hidden="1">"#"</definedName>
    <definedName name="FDC_60_62" hidden="1">"#"</definedName>
    <definedName name="FDC_60_63" hidden="1">"#"</definedName>
    <definedName name="FDC_60_64" hidden="1">"#"</definedName>
    <definedName name="FDC_60_65" hidden="1">"#"</definedName>
    <definedName name="FDC_60_66" hidden="1">"#"</definedName>
    <definedName name="FDC_60_67" hidden="1">"#"</definedName>
    <definedName name="FDC_60_68" hidden="1">"#"</definedName>
    <definedName name="FDC_60_69" hidden="1">"#"</definedName>
    <definedName name="FDC_60_7" hidden="1">"#"</definedName>
    <definedName name="FDC_60_70" hidden="1">"#"</definedName>
    <definedName name="FDC_60_71" hidden="1">"#"</definedName>
    <definedName name="FDC_60_72" hidden="1">"#"</definedName>
    <definedName name="FDC_60_73" hidden="1">"#"</definedName>
    <definedName name="FDC_60_74" hidden="1">"#"</definedName>
    <definedName name="FDC_60_75" hidden="1">"#"</definedName>
    <definedName name="FDC_60_76" hidden="1">"#"</definedName>
    <definedName name="FDC_60_77" hidden="1">"#"</definedName>
    <definedName name="FDC_60_78" hidden="1">"#"</definedName>
    <definedName name="FDC_60_79" hidden="1">"#"</definedName>
    <definedName name="FDC_60_8" hidden="1">"#"</definedName>
    <definedName name="FDC_60_80" hidden="1">"#"</definedName>
    <definedName name="FDC_60_81" hidden="1">"#"</definedName>
    <definedName name="FDC_60_82" hidden="1">"#"</definedName>
    <definedName name="FDC_60_83" hidden="1">"#"</definedName>
    <definedName name="FDC_60_84" hidden="1">"#"</definedName>
    <definedName name="FDC_60_85" hidden="1">"#"</definedName>
    <definedName name="FDC_60_86" hidden="1">"#"</definedName>
    <definedName name="FDC_60_87" hidden="1">"#"</definedName>
    <definedName name="FDC_60_88" hidden="1">"#"</definedName>
    <definedName name="FDC_60_89" hidden="1">"#"</definedName>
    <definedName name="FDC_60_9" hidden="1">"#"</definedName>
    <definedName name="FDC_60_90" hidden="1">"#"</definedName>
    <definedName name="FDC_60_91" hidden="1">"#"</definedName>
    <definedName name="FDC_60_92" hidden="1">"#"</definedName>
    <definedName name="FDC_60_93" hidden="1">"#"</definedName>
    <definedName name="FDC_60_94" hidden="1">"#"</definedName>
    <definedName name="FDC_60_95" hidden="1">"#"</definedName>
    <definedName name="FDC_60_96" hidden="1">"#"</definedName>
    <definedName name="FDC_60_97" hidden="1">"#"</definedName>
    <definedName name="FDC_60_98" hidden="1">"#"</definedName>
    <definedName name="FDC_60_99" hidden="1">"#"</definedName>
    <definedName name="FDC_61_0" hidden="1">"#"</definedName>
    <definedName name="FDC_61_1" hidden="1">"#"</definedName>
    <definedName name="FDC_61_10" hidden="1">"#"</definedName>
    <definedName name="FDC_61_11" hidden="1">"#"</definedName>
    <definedName name="FDC_61_12" hidden="1">"#"</definedName>
    <definedName name="FDC_61_13" hidden="1">"#"</definedName>
    <definedName name="FDC_61_14" hidden="1">"#"</definedName>
    <definedName name="FDC_61_2" hidden="1">"#"</definedName>
    <definedName name="FDC_61_3" hidden="1">"#"</definedName>
    <definedName name="FDC_61_4" hidden="1">"#"</definedName>
    <definedName name="FDC_61_5" hidden="1">"#"</definedName>
    <definedName name="FDC_61_6" hidden="1">"#"</definedName>
    <definedName name="FDC_61_7" hidden="1">"#"</definedName>
    <definedName name="FDC_61_8" hidden="1">"#"</definedName>
    <definedName name="FDC_61_9" hidden="1">"#"</definedName>
    <definedName name="FDC_62_0" hidden="1">"#"</definedName>
    <definedName name="FDC_62_1" hidden="1">"#"</definedName>
    <definedName name="FDC_62_10" hidden="1">"#"</definedName>
    <definedName name="FDC_62_100" hidden="1">"#"</definedName>
    <definedName name="FDC_62_101" hidden="1">"#"</definedName>
    <definedName name="FDC_62_102" hidden="1">"#"</definedName>
    <definedName name="FDC_62_103" hidden="1">"#"</definedName>
    <definedName name="FDC_62_104" hidden="1">"#"</definedName>
    <definedName name="FDC_62_105" hidden="1">"#"</definedName>
    <definedName name="FDC_62_106" hidden="1">"#"</definedName>
    <definedName name="FDC_62_107" hidden="1">"#"</definedName>
    <definedName name="FDC_62_108" hidden="1">"#"</definedName>
    <definedName name="FDC_62_109" hidden="1">"#"</definedName>
    <definedName name="FDC_62_11" hidden="1">"#"</definedName>
    <definedName name="FDC_62_110" hidden="1">"#"</definedName>
    <definedName name="FDC_62_111" hidden="1">"#"</definedName>
    <definedName name="FDC_62_112" hidden="1">"#"</definedName>
    <definedName name="FDC_62_113" hidden="1">"#"</definedName>
    <definedName name="FDC_62_114" hidden="1">"#"</definedName>
    <definedName name="FDC_62_115" hidden="1">"#"</definedName>
    <definedName name="FDC_62_116" hidden="1">"#"</definedName>
    <definedName name="FDC_62_117" hidden="1">"#"</definedName>
    <definedName name="FDC_62_118" hidden="1">"#"</definedName>
    <definedName name="FDC_62_119" hidden="1">"#"</definedName>
    <definedName name="FDC_62_12" hidden="1">"#"</definedName>
    <definedName name="FDC_62_120" hidden="1">"#"</definedName>
    <definedName name="FDC_62_121" hidden="1">"#"</definedName>
    <definedName name="FDC_62_122" hidden="1">"#"</definedName>
    <definedName name="FDC_62_123" hidden="1">"#"</definedName>
    <definedName name="FDC_62_124" hidden="1">"#"</definedName>
    <definedName name="FDC_62_125" hidden="1">"#"</definedName>
    <definedName name="FDC_62_126" hidden="1">"#"</definedName>
    <definedName name="FDC_62_127" hidden="1">"#"</definedName>
    <definedName name="FDC_62_128" hidden="1">"#"</definedName>
    <definedName name="FDC_62_129" hidden="1">"#"</definedName>
    <definedName name="FDC_62_13" hidden="1">"#"</definedName>
    <definedName name="FDC_62_130" hidden="1">"#"</definedName>
    <definedName name="FDC_62_131" hidden="1">"#"</definedName>
    <definedName name="FDC_62_132" hidden="1">"#"</definedName>
    <definedName name="FDC_62_133" hidden="1">"#"</definedName>
    <definedName name="FDC_62_134" hidden="1">"#"</definedName>
    <definedName name="FDC_62_135" hidden="1">"#"</definedName>
    <definedName name="FDC_62_136" hidden="1">"#"</definedName>
    <definedName name="FDC_62_137" hidden="1">"#"</definedName>
    <definedName name="FDC_62_138" hidden="1">"#"</definedName>
    <definedName name="FDC_62_139" hidden="1">"#"</definedName>
    <definedName name="FDC_62_14" hidden="1">"#"</definedName>
    <definedName name="FDC_62_140" hidden="1">"#"</definedName>
    <definedName name="FDC_62_141" hidden="1">"#"</definedName>
    <definedName name="FDC_62_142" hidden="1">"#"</definedName>
    <definedName name="FDC_62_143" hidden="1">"#"</definedName>
    <definedName name="FDC_62_144" hidden="1">"#"</definedName>
    <definedName name="FDC_62_145" hidden="1">"#"</definedName>
    <definedName name="FDC_62_146" hidden="1">"#"</definedName>
    <definedName name="FDC_62_147" hidden="1">"#"</definedName>
    <definedName name="FDC_62_148" hidden="1">"#"</definedName>
    <definedName name="FDC_62_149" hidden="1">"#"</definedName>
    <definedName name="FDC_62_15" hidden="1">"#"</definedName>
    <definedName name="FDC_62_150" hidden="1">"#"</definedName>
    <definedName name="FDC_62_151" hidden="1">"#"</definedName>
    <definedName name="FDC_62_152" hidden="1">"#"</definedName>
    <definedName name="FDC_62_153" hidden="1">"#"</definedName>
    <definedName name="FDC_62_154" hidden="1">"#"</definedName>
    <definedName name="FDC_62_155" hidden="1">"#"</definedName>
    <definedName name="FDC_62_156" hidden="1">"#"</definedName>
    <definedName name="FDC_62_157" hidden="1">"#"</definedName>
    <definedName name="FDC_62_158" hidden="1">"#"</definedName>
    <definedName name="FDC_62_159" hidden="1">"#"</definedName>
    <definedName name="FDC_62_16" hidden="1">"#"</definedName>
    <definedName name="FDC_62_160" hidden="1">"#"</definedName>
    <definedName name="FDC_62_161" hidden="1">"#"</definedName>
    <definedName name="FDC_62_162" hidden="1">"#"</definedName>
    <definedName name="FDC_62_163" hidden="1">"#"</definedName>
    <definedName name="FDC_62_164" hidden="1">"#"</definedName>
    <definedName name="FDC_62_165" hidden="1">"#"</definedName>
    <definedName name="FDC_62_166" hidden="1">"#"</definedName>
    <definedName name="FDC_62_167" hidden="1">"#"</definedName>
    <definedName name="FDC_62_168" hidden="1">"#"</definedName>
    <definedName name="FDC_62_169" hidden="1">"#"</definedName>
    <definedName name="FDC_62_17" hidden="1">"#"</definedName>
    <definedName name="FDC_62_170" hidden="1">"#"</definedName>
    <definedName name="FDC_62_171" hidden="1">"#"</definedName>
    <definedName name="FDC_62_172" hidden="1">"#"</definedName>
    <definedName name="FDC_62_173" hidden="1">"#"</definedName>
    <definedName name="FDC_62_174" hidden="1">"#"</definedName>
    <definedName name="FDC_62_175" hidden="1">"#"</definedName>
    <definedName name="FDC_62_176" hidden="1">"#"</definedName>
    <definedName name="FDC_62_177" hidden="1">"#"</definedName>
    <definedName name="FDC_62_178" hidden="1">"#"</definedName>
    <definedName name="FDC_62_179" hidden="1">"#"</definedName>
    <definedName name="FDC_62_18" hidden="1">"#"</definedName>
    <definedName name="FDC_62_180" hidden="1">"#"</definedName>
    <definedName name="FDC_62_181" hidden="1">"#"</definedName>
    <definedName name="FDC_62_182" hidden="1">"#"</definedName>
    <definedName name="FDC_62_183" hidden="1">"#"</definedName>
    <definedName name="FDC_62_184" hidden="1">"#"</definedName>
    <definedName name="FDC_62_185" hidden="1">"#"</definedName>
    <definedName name="FDC_62_186" hidden="1">"#"</definedName>
    <definedName name="FDC_62_187" hidden="1">"#"</definedName>
    <definedName name="FDC_62_188" hidden="1">"#"</definedName>
    <definedName name="FDC_62_189" hidden="1">"#"</definedName>
    <definedName name="FDC_62_19" hidden="1">"#"</definedName>
    <definedName name="FDC_62_190" hidden="1">"#"</definedName>
    <definedName name="FDC_62_191" hidden="1">"#"</definedName>
    <definedName name="FDC_62_192" hidden="1">"#"</definedName>
    <definedName name="FDC_62_193" hidden="1">"#"</definedName>
    <definedName name="FDC_62_194" hidden="1">"#"</definedName>
    <definedName name="FDC_62_195" hidden="1">"#"</definedName>
    <definedName name="FDC_62_196" hidden="1">"#"</definedName>
    <definedName name="FDC_62_197" hidden="1">"#"</definedName>
    <definedName name="FDC_62_198" hidden="1">"#"</definedName>
    <definedName name="FDC_62_199" hidden="1">"#"</definedName>
    <definedName name="FDC_62_2" hidden="1">"#"</definedName>
    <definedName name="FDC_62_20" hidden="1">"#"</definedName>
    <definedName name="FDC_62_200" hidden="1">"#"</definedName>
    <definedName name="FDC_62_201" hidden="1">"#"</definedName>
    <definedName name="FDC_62_202" hidden="1">"#"</definedName>
    <definedName name="FDC_62_203" hidden="1">"#"</definedName>
    <definedName name="FDC_62_204" hidden="1">"#"</definedName>
    <definedName name="FDC_62_205" hidden="1">"#"</definedName>
    <definedName name="FDC_62_206" hidden="1">"#"</definedName>
    <definedName name="FDC_62_207" hidden="1">"#"</definedName>
    <definedName name="FDC_62_208" hidden="1">"#"</definedName>
    <definedName name="FDC_62_209" hidden="1">"#"</definedName>
    <definedName name="FDC_62_21" hidden="1">"#"</definedName>
    <definedName name="FDC_62_210" hidden="1">"#"</definedName>
    <definedName name="FDC_62_211" hidden="1">"#"</definedName>
    <definedName name="FDC_62_212" hidden="1">"#"</definedName>
    <definedName name="FDC_62_213" hidden="1">"#"</definedName>
    <definedName name="FDC_62_214" hidden="1">"#"</definedName>
    <definedName name="FDC_62_215" hidden="1">"#"</definedName>
    <definedName name="FDC_62_216" hidden="1">"#"</definedName>
    <definedName name="FDC_62_217" hidden="1">"#"</definedName>
    <definedName name="FDC_62_218" hidden="1">"#"</definedName>
    <definedName name="FDC_62_219" hidden="1">"#"</definedName>
    <definedName name="FDC_62_22" hidden="1">"#"</definedName>
    <definedName name="FDC_62_220" hidden="1">"#"</definedName>
    <definedName name="FDC_62_221" hidden="1">"#"</definedName>
    <definedName name="FDC_62_222" hidden="1">"#"</definedName>
    <definedName name="FDC_62_223" hidden="1">"#"</definedName>
    <definedName name="FDC_62_224" hidden="1">"#"</definedName>
    <definedName name="FDC_62_225" hidden="1">"#"</definedName>
    <definedName name="FDC_62_226" hidden="1">"#"</definedName>
    <definedName name="FDC_62_227" hidden="1">"#"</definedName>
    <definedName name="FDC_62_228" hidden="1">"#"</definedName>
    <definedName name="FDC_62_229" hidden="1">"#"</definedName>
    <definedName name="FDC_62_23" hidden="1">"#"</definedName>
    <definedName name="FDC_62_230" hidden="1">"#"</definedName>
    <definedName name="FDC_62_231" hidden="1">"#"</definedName>
    <definedName name="FDC_62_232" hidden="1">"#"</definedName>
    <definedName name="FDC_62_233" hidden="1">"#"</definedName>
    <definedName name="FDC_62_234" hidden="1">"#"</definedName>
    <definedName name="FDC_62_235" hidden="1">"#"</definedName>
    <definedName name="FDC_62_236" hidden="1">"#"</definedName>
    <definedName name="FDC_62_237" hidden="1">"#"</definedName>
    <definedName name="FDC_62_238" hidden="1">"#"</definedName>
    <definedName name="FDC_62_239" hidden="1">"#"</definedName>
    <definedName name="FDC_62_24" hidden="1">"#"</definedName>
    <definedName name="FDC_62_240" hidden="1">"#"</definedName>
    <definedName name="FDC_62_241" hidden="1">"#"</definedName>
    <definedName name="FDC_62_242" hidden="1">"#"</definedName>
    <definedName name="FDC_62_243" hidden="1">"#"</definedName>
    <definedName name="FDC_62_244" hidden="1">"#"</definedName>
    <definedName name="FDC_62_245" hidden="1">"#"</definedName>
    <definedName name="FDC_62_246" hidden="1">"#"</definedName>
    <definedName name="FDC_62_247" hidden="1">"#"</definedName>
    <definedName name="FDC_62_248" hidden="1">"#"</definedName>
    <definedName name="FDC_62_249" hidden="1">"#"</definedName>
    <definedName name="FDC_62_25" hidden="1">"#"</definedName>
    <definedName name="FDC_62_250" hidden="1">"#"</definedName>
    <definedName name="FDC_62_251" hidden="1">"#"</definedName>
    <definedName name="FDC_62_252" hidden="1">"#"</definedName>
    <definedName name="FDC_62_253" hidden="1">"#"</definedName>
    <definedName name="FDC_62_254" hidden="1">"#"</definedName>
    <definedName name="FDC_62_255" hidden="1">"#"</definedName>
    <definedName name="FDC_62_256" hidden="1">"#"</definedName>
    <definedName name="FDC_62_257" hidden="1">"#"</definedName>
    <definedName name="FDC_62_258" hidden="1">"#"</definedName>
    <definedName name="FDC_62_259" hidden="1">"#"</definedName>
    <definedName name="FDC_62_26" hidden="1">"#"</definedName>
    <definedName name="FDC_62_260" hidden="1">"#"</definedName>
    <definedName name="FDC_62_261" hidden="1">"#"</definedName>
    <definedName name="FDC_62_27" hidden="1">"#"</definedName>
    <definedName name="FDC_62_28" hidden="1">"#"</definedName>
    <definedName name="FDC_62_29" hidden="1">"#"</definedName>
    <definedName name="FDC_62_3" hidden="1">"#"</definedName>
    <definedName name="FDC_62_30" hidden="1">"#"</definedName>
    <definedName name="FDC_62_31" hidden="1">"#"</definedName>
    <definedName name="FDC_62_32" hidden="1">"#"</definedName>
    <definedName name="FDC_62_33" hidden="1">"#"</definedName>
    <definedName name="FDC_62_34" hidden="1">"#"</definedName>
    <definedName name="FDC_62_35" hidden="1">"#"</definedName>
    <definedName name="FDC_62_36" hidden="1">"#"</definedName>
    <definedName name="FDC_62_37" hidden="1">"#"</definedName>
    <definedName name="FDC_62_38" hidden="1">"#"</definedName>
    <definedName name="FDC_62_39" hidden="1">"#"</definedName>
    <definedName name="FDC_62_4" hidden="1">"#"</definedName>
    <definedName name="FDC_62_40" hidden="1">"#"</definedName>
    <definedName name="FDC_62_41" hidden="1">"#"</definedName>
    <definedName name="FDC_62_42" hidden="1">"#"</definedName>
    <definedName name="FDC_62_43" hidden="1">"#"</definedName>
    <definedName name="FDC_62_44" hidden="1">"#"</definedName>
    <definedName name="FDC_62_45" hidden="1">"#"</definedName>
    <definedName name="FDC_62_46" hidden="1">"#"</definedName>
    <definedName name="FDC_62_47" hidden="1">"#"</definedName>
    <definedName name="FDC_62_48" hidden="1">"#"</definedName>
    <definedName name="FDC_62_49" hidden="1">"#"</definedName>
    <definedName name="FDC_62_5" hidden="1">"#"</definedName>
    <definedName name="FDC_62_50" hidden="1">"#"</definedName>
    <definedName name="FDC_62_51" hidden="1">"#"</definedName>
    <definedName name="FDC_62_52" hidden="1">"#"</definedName>
    <definedName name="FDC_62_53" hidden="1">"#"</definedName>
    <definedName name="FDC_62_54" hidden="1">"#"</definedName>
    <definedName name="FDC_62_55" hidden="1">"#"</definedName>
    <definedName name="FDC_62_56" hidden="1">"#"</definedName>
    <definedName name="FDC_62_57" hidden="1">"#"</definedName>
    <definedName name="FDC_62_58" hidden="1">"#"</definedName>
    <definedName name="FDC_62_59" hidden="1">"#"</definedName>
    <definedName name="FDC_62_6" hidden="1">"#"</definedName>
    <definedName name="FDC_62_60" hidden="1">"#"</definedName>
    <definedName name="FDC_62_61" hidden="1">"#"</definedName>
    <definedName name="FDC_62_62" hidden="1">"#"</definedName>
    <definedName name="FDC_62_63" hidden="1">"#"</definedName>
    <definedName name="FDC_62_64" hidden="1">"#"</definedName>
    <definedName name="FDC_62_65" hidden="1">"#"</definedName>
    <definedName name="FDC_62_66" hidden="1">"#"</definedName>
    <definedName name="FDC_62_67" hidden="1">"#"</definedName>
    <definedName name="FDC_62_68" hidden="1">"#"</definedName>
    <definedName name="FDC_62_69" hidden="1">"#"</definedName>
    <definedName name="FDC_62_7" hidden="1">"#"</definedName>
    <definedName name="FDC_62_70" hidden="1">"#"</definedName>
    <definedName name="FDC_62_71" hidden="1">"#"</definedName>
    <definedName name="FDC_62_72" hidden="1">"#"</definedName>
    <definedName name="FDC_62_73" hidden="1">"#"</definedName>
    <definedName name="FDC_62_74" hidden="1">"#"</definedName>
    <definedName name="FDC_62_75" hidden="1">"#"</definedName>
    <definedName name="FDC_62_76" hidden="1">"#"</definedName>
    <definedName name="FDC_62_77" hidden="1">"#"</definedName>
    <definedName name="FDC_62_78" hidden="1">"#"</definedName>
    <definedName name="FDC_62_79" hidden="1">"#"</definedName>
    <definedName name="FDC_62_8" hidden="1">"#"</definedName>
    <definedName name="FDC_62_80" hidden="1">"#"</definedName>
    <definedName name="FDC_62_81" hidden="1">"#"</definedName>
    <definedName name="FDC_62_82" hidden="1">"#"</definedName>
    <definedName name="FDC_62_83" hidden="1">"#"</definedName>
    <definedName name="FDC_62_84" hidden="1">"#"</definedName>
    <definedName name="FDC_62_85" hidden="1">"#"</definedName>
    <definedName name="FDC_62_86" hidden="1">"#"</definedName>
    <definedName name="FDC_62_87" hidden="1">"#"</definedName>
    <definedName name="FDC_62_88" hidden="1">"#"</definedName>
    <definedName name="FDC_62_89" hidden="1">"#"</definedName>
    <definedName name="FDC_62_9" hidden="1">"#"</definedName>
    <definedName name="FDC_62_90" hidden="1">"#"</definedName>
    <definedName name="FDC_62_91" hidden="1">"#"</definedName>
    <definedName name="FDC_62_92" hidden="1">"#"</definedName>
    <definedName name="FDC_62_93" hidden="1">"#"</definedName>
    <definedName name="FDC_62_94" hidden="1">"#"</definedName>
    <definedName name="FDC_62_95" hidden="1">"#"</definedName>
    <definedName name="FDC_62_96" hidden="1">"#"</definedName>
    <definedName name="FDC_62_97" hidden="1">"#"</definedName>
    <definedName name="FDC_62_98" hidden="1">"#"</definedName>
    <definedName name="FDC_62_99" hidden="1">"#"</definedName>
    <definedName name="FDC_63_0" hidden="1">"#"</definedName>
    <definedName name="FDC_63_1" hidden="1">"#"</definedName>
    <definedName name="FDC_63_10" hidden="1">"#"</definedName>
    <definedName name="FDC_63_100" hidden="1">"#"</definedName>
    <definedName name="FDC_63_101" hidden="1">"#"</definedName>
    <definedName name="FDC_63_102" hidden="1">"#"</definedName>
    <definedName name="FDC_63_103" hidden="1">"#"</definedName>
    <definedName name="FDC_63_104" hidden="1">"#"</definedName>
    <definedName name="FDC_63_105" hidden="1">"#"</definedName>
    <definedName name="FDC_63_106" hidden="1">"#"</definedName>
    <definedName name="FDC_63_107" hidden="1">"#"</definedName>
    <definedName name="FDC_63_108" hidden="1">"#"</definedName>
    <definedName name="FDC_63_109" hidden="1">"#"</definedName>
    <definedName name="FDC_63_11" hidden="1">"#"</definedName>
    <definedName name="FDC_63_110" hidden="1">"#"</definedName>
    <definedName name="FDC_63_111" hidden="1">"#"</definedName>
    <definedName name="FDC_63_112" hidden="1">"#"</definedName>
    <definedName name="FDC_63_113" hidden="1">"#"</definedName>
    <definedName name="FDC_63_114" hidden="1">"#"</definedName>
    <definedName name="FDC_63_115" hidden="1">"#"</definedName>
    <definedName name="FDC_63_116" hidden="1">"#"</definedName>
    <definedName name="FDC_63_117" hidden="1">"#"</definedName>
    <definedName name="FDC_63_118" hidden="1">"#"</definedName>
    <definedName name="FDC_63_119" hidden="1">"#"</definedName>
    <definedName name="FDC_63_12" hidden="1">"#"</definedName>
    <definedName name="FDC_63_120" hidden="1">"#"</definedName>
    <definedName name="FDC_63_121" hidden="1">"#"</definedName>
    <definedName name="FDC_63_122" hidden="1">"#"</definedName>
    <definedName name="FDC_63_123" hidden="1">"#"</definedName>
    <definedName name="FDC_63_124" hidden="1">"#"</definedName>
    <definedName name="FDC_63_125" hidden="1">"#"</definedName>
    <definedName name="FDC_63_126" hidden="1">"#"</definedName>
    <definedName name="FDC_63_127" hidden="1">"#"</definedName>
    <definedName name="FDC_63_128" hidden="1">"#"</definedName>
    <definedName name="FDC_63_129" hidden="1">"#"</definedName>
    <definedName name="FDC_63_13" hidden="1">"#"</definedName>
    <definedName name="FDC_63_130" hidden="1">"#"</definedName>
    <definedName name="FDC_63_131" hidden="1">"#"</definedName>
    <definedName name="FDC_63_132" hidden="1">"#"</definedName>
    <definedName name="FDC_63_133" hidden="1">"#"</definedName>
    <definedName name="FDC_63_134" hidden="1">"#"</definedName>
    <definedName name="FDC_63_135" hidden="1">"#"</definedName>
    <definedName name="FDC_63_136" hidden="1">"#"</definedName>
    <definedName name="FDC_63_137" hidden="1">"#"</definedName>
    <definedName name="FDC_63_138" hidden="1">"#"</definedName>
    <definedName name="FDC_63_139" hidden="1">"#"</definedName>
    <definedName name="FDC_63_14" hidden="1">"#"</definedName>
    <definedName name="FDC_63_140" hidden="1">"#"</definedName>
    <definedName name="FDC_63_141" hidden="1">"#"</definedName>
    <definedName name="FDC_63_142" hidden="1">"#"</definedName>
    <definedName name="FDC_63_143" hidden="1">"#"</definedName>
    <definedName name="FDC_63_144" hidden="1">"#"</definedName>
    <definedName name="FDC_63_145" hidden="1">"#"</definedName>
    <definedName name="FDC_63_146" hidden="1">"#"</definedName>
    <definedName name="FDC_63_147" hidden="1">"#"</definedName>
    <definedName name="FDC_63_148" hidden="1">"#"</definedName>
    <definedName name="FDC_63_149" hidden="1">"#"</definedName>
    <definedName name="FDC_63_15" hidden="1">"#"</definedName>
    <definedName name="FDC_63_150" hidden="1">"#"</definedName>
    <definedName name="FDC_63_151" hidden="1">"#"</definedName>
    <definedName name="FDC_63_152" hidden="1">"#"</definedName>
    <definedName name="FDC_63_153" hidden="1">"#"</definedName>
    <definedName name="FDC_63_154" hidden="1">"#"</definedName>
    <definedName name="FDC_63_155" hidden="1">"#"</definedName>
    <definedName name="FDC_63_156" hidden="1">"#"</definedName>
    <definedName name="FDC_63_157" hidden="1">"#"</definedName>
    <definedName name="FDC_63_158" hidden="1">"#"</definedName>
    <definedName name="FDC_63_159" hidden="1">"#"</definedName>
    <definedName name="FDC_63_16" hidden="1">"#"</definedName>
    <definedName name="FDC_63_160" hidden="1">"#"</definedName>
    <definedName name="FDC_63_161" hidden="1">"#"</definedName>
    <definedName name="FDC_63_162" hidden="1">"#"</definedName>
    <definedName name="FDC_63_163" hidden="1">"#"</definedName>
    <definedName name="FDC_63_164" hidden="1">"#"</definedName>
    <definedName name="FDC_63_165" hidden="1">"#"</definedName>
    <definedName name="FDC_63_166" hidden="1">"#"</definedName>
    <definedName name="FDC_63_167" hidden="1">"#"</definedName>
    <definedName name="FDC_63_168" hidden="1">"#"</definedName>
    <definedName name="FDC_63_169" hidden="1">"#"</definedName>
    <definedName name="FDC_63_17" hidden="1">"#"</definedName>
    <definedName name="FDC_63_170" hidden="1">"#"</definedName>
    <definedName name="FDC_63_171" hidden="1">"#"</definedName>
    <definedName name="FDC_63_172" hidden="1">"#"</definedName>
    <definedName name="FDC_63_173" hidden="1">"#"</definedName>
    <definedName name="FDC_63_174" hidden="1">"#"</definedName>
    <definedName name="FDC_63_175" hidden="1">"#"</definedName>
    <definedName name="FDC_63_176" hidden="1">"#"</definedName>
    <definedName name="FDC_63_177" hidden="1">"#"</definedName>
    <definedName name="FDC_63_178" hidden="1">"#"</definedName>
    <definedName name="FDC_63_179" hidden="1">"#"</definedName>
    <definedName name="FDC_63_18" hidden="1">"#"</definedName>
    <definedName name="FDC_63_180" hidden="1">"#"</definedName>
    <definedName name="FDC_63_181" hidden="1">"#"</definedName>
    <definedName name="FDC_63_182" hidden="1">"#"</definedName>
    <definedName name="FDC_63_183" hidden="1">"#"</definedName>
    <definedName name="FDC_63_184" hidden="1">"#"</definedName>
    <definedName name="FDC_63_185" hidden="1">"#"</definedName>
    <definedName name="FDC_63_186" hidden="1">"#"</definedName>
    <definedName name="FDC_63_187" hidden="1">"#"</definedName>
    <definedName name="FDC_63_188" hidden="1">"#"</definedName>
    <definedName name="FDC_63_189" hidden="1">"#"</definedName>
    <definedName name="FDC_63_19" hidden="1">"#"</definedName>
    <definedName name="FDC_63_190" hidden="1">"#"</definedName>
    <definedName name="FDC_63_191" hidden="1">"#"</definedName>
    <definedName name="FDC_63_192" hidden="1">"#"</definedName>
    <definedName name="FDC_63_193" hidden="1">"#"</definedName>
    <definedName name="FDC_63_194" hidden="1">"#"</definedName>
    <definedName name="FDC_63_195" hidden="1">"#"</definedName>
    <definedName name="FDC_63_196" hidden="1">"#"</definedName>
    <definedName name="FDC_63_197" hidden="1">"#"</definedName>
    <definedName name="FDC_63_198" hidden="1">"#"</definedName>
    <definedName name="FDC_63_199" hidden="1">"#"</definedName>
    <definedName name="FDC_63_2" hidden="1">"#"</definedName>
    <definedName name="FDC_63_20" hidden="1">"#"</definedName>
    <definedName name="FDC_63_200" hidden="1">"#"</definedName>
    <definedName name="FDC_63_201" hidden="1">"#"</definedName>
    <definedName name="FDC_63_202" hidden="1">"#"</definedName>
    <definedName name="FDC_63_203" hidden="1">"#"</definedName>
    <definedName name="FDC_63_204" hidden="1">"#"</definedName>
    <definedName name="FDC_63_205" hidden="1">"#"</definedName>
    <definedName name="FDC_63_206" hidden="1">"#"</definedName>
    <definedName name="FDC_63_207" hidden="1">"#"</definedName>
    <definedName name="FDC_63_208" hidden="1">"#"</definedName>
    <definedName name="FDC_63_209" hidden="1">"#"</definedName>
    <definedName name="FDC_63_21" hidden="1">"#"</definedName>
    <definedName name="FDC_63_210" hidden="1">"#"</definedName>
    <definedName name="FDC_63_211" hidden="1">"#"</definedName>
    <definedName name="FDC_63_212" hidden="1">"#"</definedName>
    <definedName name="FDC_63_213" hidden="1">"#"</definedName>
    <definedName name="FDC_63_214" hidden="1">"#"</definedName>
    <definedName name="FDC_63_215" hidden="1">"#"</definedName>
    <definedName name="FDC_63_216" hidden="1">"#"</definedName>
    <definedName name="FDC_63_217" hidden="1">"#"</definedName>
    <definedName name="FDC_63_218" hidden="1">"#"</definedName>
    <definedName name="FDC_63_219" hidden="1">"#"</definedName>
    <definedName name="FDC_63_22" hidden="1">"#"</definedName>
    <definedName name="FDC_63_220" hidden="1">"#"</definedName>
    <definedName name="FDC_63_221" hidden="1">"#"</definedName>
    <definedName name="FDC_63_222" hidden="1">"#"</definedName>
    <definedName name="FDC_63_223" hidden="1">"#"</definedName>
    <definedName name="FDC_63_224" hidden="1">"#"</definedName>
    <definedName name="FDC_63_225" hidden="1">"#"</definedName>
    <definedName name="FDC_63_226" hidden="1">"#"</definedName>
    <definedName name="FDC_63_227" hidden="1">"#"</definedName>
    <definedName name="FDC_63_228" hidden="1">"#"</definedName>
    <definedName name="FDC_63_229" hidden="1">"#"</definedName>
    <definedName name="FDC_63_23" hidden="1">"#"</definedName>
    <definedName name="FDC_63_230" hidden="1">"#"</definedName>
    <definedName name="FDC_63_231" hidden="1">"#"</definedName>
    <definedName name="FDC_63_232" hidden="1">"#"</definedName>
    <definedName name="FDC_63_233" hidden="1">"#"</definedName>
    <definedName name="FDC_63_234" hidden="1">"#"</definedName>
    <definedName name="FDC_63_235" hidden="1">"#"</definedName>
    <definedName name="FDC_63_236" hidden="1">"#"</definedName>
    <definedName name="FDC_63_237" hidden="1">"#"</definedName>
    <definedName name="FDC_63_238" hidden="1">"#"</definedName>
    <definedName name="FDC_63_239" hidden="1">"#"</definedName>
    <definedName name="FDC_63_24" hidden="1">"#"</definedName>
    <definedName name="FDC_63_240" hidden="1">"#"</definedName>
    <definedName name="FDC_63_241" hidden="1">"#"</definedName>
    <definedName name="FDC_63_242" hidden="1">"#"</definedName>
    <definedName name="FDC_63_243" hidden="1">"#"</definedName>
    <definedName name="FDC_63_244" hidden="1">"#"</definedName>
    <definedName name="FDC_63_245" hidden="1">"#"</definedName>
    <definedName name="FDC_63_246" hidden="1">"#"</definedName>
    <definedName name="FDC_63_247" hidden="1">"#"</definedName>
    <definedName name="FDC_63_248" hidden="1">"#"</definedName>
    <definedName name="FDC_63_249" hidden="1">"#"</definedName>
    <definedName name="FDC_63_25" hidden="1">"#"</definedName>
    <definedName name="FDC_63_250" hidden="1">"#"</definedName>
    <definedName name="FDC_63_251" hidden="1">"#"</definedName>
    <definedName name="FDC_63_252" hidden="1">"#"</definedName>
    <definedName name="FDC_63_253" hidden="1">"#"</definedName>
    <definedName name="FDC_63_254" hidden="1">"#"</definedName>
    <definedName name="FDC_63_255" hidden="1">"#"</definedName>
    <definedName name="FDC_63_256" hidden="1">"#"</definedName>
    <definedName name="FDC_63_257" hidden="1">"#"</definedName>
    <definedName name="FDC_63_258" hidden="1">"#"</definedName>
    <definedName name="FDC_63_259" hidden="1">"#"</definedName>
    <definedName name="FDC_63_26" hidden="1">"#"</definedName>
    <definedName name="FDC_63_260" hidden="1">"#"</definedName>
    <definedName name="FDC_63_261" hidden="1">"#"</definedName>
    <definedName name="FDC_63_27" hidden="1">"#"</definedName>
    <definedName name="FDC_63_28" hidden="1">"#"</definedName>
    <definedName name="FDC_63_29" hidden="1">"#"</definedName>
    <definedName name="FDC_63_3" hidden="1">"#"</definedName>
    <definedName name="FDC_63_30" hidden="1">"#"</definedName>
    <definedName name="FDC_63_31" hidden="1">"#"</definedName>
    <definedName name="FDC_63_32" hidden="1">"#"</definedName>
    <definedName name="FDC_63_33" hidden="1">"#"</definedName>
    <definedName name="FDC_63_34" hidden="1">"#"</definedName>
    <definedName name="FDC_63_35" hidden="1">"#"</definedName>
    <definedName name="FDC_63_36" hidden="1">"#"</definedName>
    <definedName name="FDC_63_37" hidden="1">"#"</definedName>
    <definedName name="FDC_63_38" hidden="1">"#"</definedName>
    <definedName name="FDC_63_39" hidden="1">"#"</definedName>
    <definedName name="FDC_63_4" hidden="1">"#"</definedName>
    <definedName name="FDC_63_40" hidden="1">"#"</definedName>
    <definedName name="FDC_63_41" hidden="1">"#"</definedName>
    <definedName name="FDC_63_42" hidden="1">"#"</definedName>
    <definedName name="FDC_63_43" hidden="1">"#"</definedName>
    <definedName name="FDC_63_44" hidden="1">"#"</definedName>
    <definedName name="FDC_63_45" hidden="1">"#"</definedName>
    <definedName name="FDC_63_46" hidden="1">"#"</definedName>
    <definedName name="FDC_63_47" hidden="1">"#"</definedName>
    <definedName name="FDC_63_48" hidden="1">"#"</definedName>
    <definedName name="FDC_63_49" hidden="1">"#"</definedName>
    <definedName name="FDC_63_5" hidden="1">"#"</definedName>
    <definedName name="FDC_63_50" hidden="1">"#"</definedName>
    <definedName name="FDC_63_51" hidden="1">"#"</definedName>
    <definedName name="FDC_63_52" hidden="1">"#"</definedName>
    <definedName name="FDC_63_53" hidden="1">"#"</definedName>
    <definedName name="FDC_63_54" hidden="1">"#"</definedName>
    <definedName name="FDC_63_55" hidden="1">"#"</definedName>
    <definedName name="FDC_63_56" hidden="1">"#"</definedName>
    <definedName name="FDC_63_57" hidden="1">"#"</definedName>
    <definedName name="FDC_63_58" hidden="1">"#"</definedName>
    <definedName name="FDC_63_59" hidden="1">"#"</definedName>
    <definedName name="FDC_63_6" hidden="1">"#"</definedName>
    <definedName name="FDC_63_60" hidden="1">"#"</definedName>
    <definedName name="FDC_63_61" hidden="1">"#"</definedName>
    <definedName name="FDC_63_62" hidden="1">"#"</definedName>
    <definedName name="FDC_63_63" hidden="1">"#"</definedName>
    <definedName name="FDC_63_64" hidden="1">"#"</definedName>
    <definedName name="FDC_63_65" hidden="1">"#"</definedName>
    <definedName name="FDC_63_66" hidden="1">"#"</definedName>
    <definedName name="FDC_63_67" hidden="1">"#"</definedName>
    <definedName name="FDC_63_68" hidden="1">"#"</definedName>
    <definedName name="FDC_63_69" hidden="1">"#"</definedName>
    <definedName name="FDC_63_7" hidden="1">"#"</definedName>
    <definedName name="FDC_63_70" hidden="1">"#"</definedName>
    <definedName name="FDC_63_71" hidden="1">"#"</definedName>
    <definedName name="FDC_63_72" hidden="1">"#"</definedName>
    <definedName name="FDC_63_73" hidden="1">"#"</definedName>
    <definedName name="FDC_63_74" hidden="1">"#"</definedName>
    <definedName name="FDC_63_75" hidden="1">"#"</definedName>
    <definedName name="FDC_63_76" hidden="1">"#"</definedName>
    <definedName name="FDC_63_77" hidden="1">"#"</definedName>
    <definedName name="FDC_63_78" hidden="1">"#"</definedName>
    <definedName name="FDC_63_79" hidden="1">"#"</definedName>
    <definedName name="FDC_63_8" hidden="1">"#"</definedName>
    <definedName name="FDC_63_80" hidden="1">"#"</definedName>
    <definedName name="FDC_63_81" hidden="1">"#"</definedName>
    <definedName name="FDC_63_82" hidden="1">"#"</definedName>
    <definedName name="FDC_63_83" hidden="1">"#"</definedName>
    <definedName name="FDC_63_84" hidden="1">"#"</definedName>
    <definedName name="FDC_63_85" hidden="1">"#"</definedName>
    <definedName name="FDC_63_86" hidden="1">"#"</definedName>
    <definedName name="FDC_63_87" hidden="1">"#"</definedName>
    <definedName name="FDC_63_88" hidden="1">"#"</definedName>
    <definedName name="FDC_63_89" hidden="1">"#"</definedName>
    <definedName name="FDC_63_9" hidden="1">"#"</definedName>
    <definedName name="FDC_63_90" hidden="1">"#"</definedName>
    <definedName name="FDC_63_91" hidden="1">"#"</definedName>
    <definedName name="FDC_63_92" hidden="1">"#"</definedName>
    <definedName name="FDC_63_93" hidden="1">"#"</definedName>
    <definedName name="FDC_63_94" hidden="1">"#"</definedName>
    <definedName name="FDC_63_95" hidden="1">"#"</definedName>
    <definedName name="FDC_63_96" hidden="1">"#"</definedName>
    <definedName name="FDC_63_97" hidden="1">"#"</definedName>
    <definedName name="FDC_63_98" hidden="1">"#"</definedName>
    <definedName name="FDC_63_99" hidden="1">"#"</definedName>
    <definedName name="FDC_64_0" hidden="1">"#"</definedName>
    <definedName name="FDC_64_1" hidden="1">"#"</definedName>
    <definedName name="FDC_64_10" hidden="1">"#"</definedName>
    <definedName name="FDC_64_100" hidden="1">"#"</definedName>
    <definedName name="FDC_64_101" hidden="1">"#"</definedName>
    <definedName name="FDC_64_102" hidden="1">"#"</definedName>
    <definedName name="FDC_64_103" hidden="1">"#"</definedName>
    <definedName name="FDC_64_104" hidden="1">"#"</definedName>
    <definedName name="FDC_64_105" hidden="1">"#"</definedName>
    <definedName name="FDC_64_106" hidden="1">"#"</definedName>
    <definedName name="FDC_64_107" hidden="1">"#"</definedName>
    <definedName name="FDC_64_108" hidden="1">"#"</definedName>
    <definedName name="FDC_64_109" hidden="1">"#"</definedName>
    <definedName name="FDC_64_11" hidden="1">"#"</definedName>
    <definedName name="FDC_64_110" hidden="1">"#"</definedName>
    <definedName name="FDC_64_111" hidden="1">"#"</definedName>
    <definedName name="FDC_64_112" hidden="1">"#"</definedName>
    <definedName name="FDC_64_113" hidden="1">"#"</definedName>
    <definedName name="FDC_64_114" hidden="1">"#"</definedName>
    <definedName name="FDC_64_115" hidden="1">"#"</definedName>
    <definedName name="FDC_64_116" hidden="1">"#"</definedName>
    <definedName name="FDC_64_117" hidden="1">"#"</definedName>
    <definedName name="FDC_64_118" hidden="1">"#"</definedName>
    <definedName name="FDC_64_119" hidden="1">"#"</definedName>
    <definedName name="FDC_64_12" hidden="1">"#"</definedName>
    <definedName name="FDC_64_120" hidden="1">"#"</definedName>
    <definedName name="FDC_64_121" hidden="1">"#"</definedName>
    <definedName name="FDC_64_122" hidden="1">"#"</definedName>
    <definedName name="FDC_64_123" hidden="1">"#"</definedName>
    <definedName name="FDC_64_124" hidden="1">"#"</definedName>
    <definedName name="FDC_64_125" hidden="1">"#"</definedName>
    <definedName name="FDC_64_126" hidden="1">"#"</definedName>
    <definedName name="FDC_64_127" hidden="1">"#"</definedName>
    <definedName name="FDC_64_128" hidden="1">"#"</definedName>
    <definedName name="FDC_64_129" hidden="1">"#"</definedName>
    <definedName name="FDC_64_13" hidden="1">"#"</definedName>
    <definedName name="FDC_64_130" hidden="1">"#"</definedName>
    <definedName name="FDC_64_131" hidden="1">"#"</definedName>
    <definedName name="FDC_64_132" hidden="1">"#"</definedName>
    <definedName name="FDC_64_133" hidden="1">"#"</definedName>
    <definedName name="FDC_64_134" hidden="1">"#"</definedName>
    <definedName name="FDC_64_135" hidden="1">"#"</definedName>
    <definedName name="FDC_64_136" hidden="1">"#"</definedName>
    <definedName name="FDC_64_137" hidden="1">"#"</definedName>
    <definedName name="FDC_64_138" hidden="1">"#"</definedName>
    <definedName name="FDC_64_139" hidden="1">"#"</definedName>
    <definedName name="FDC_64_14" hidden="1">"#"</definedName>
    <definedName name="FDC_64_140" hidden="1">"#"</definedName>
    <definedName name="FDC_64_141" hidden="1">"#"</definedName>
    <definedName name="FDC_64_142" hidden="1">"#"</definedName>
    <definedName name="FDC_64_143" hidden="1">"#"</definedName>
    <definedName name="FDC_64_144" hidden="1">"#"</definedName>
    <definedName name="FDC_64_145" hidden="1">"#"</definedName>
    <definedName name="FDC_64_146" hidden="1">"#"</definedName>
    <definedName name="FDC_64_147" hidden="1">"#"</definedName>
    <definedName name="FDC_64_148" hidden="1">"#"</definedName>
    <definedName name="FDC_64_149" hidden="1">"#"</definedName>
    <definedName name="FDC_64_15" hidden="1">"#"</definedName>
    <definedName name="FDC_64_150" hidden="1">"#"</definedName>
    <definedName name="FDC_64_151" hidden="1">"#"</definedName>
    <definedName name="FDC_64_152" hidden="1">"#"</definedName>
    <definedName name="FDC_64_153" hidden="1">"#"</definedName>
    <definedName name="FDC_64_154" hidden="1">"#"</definedName>
    <definedName name="FDC_64_155" hidden="1">"#"</definedName>
    <definedName name="FDC_64_156" hidden="1">"#"</definedName>
    <definedName name="FDC_64_157" hidden="1">"#"</definedName>
    <definedName name="FDC_64_158" hidden="1">"#"</definedName>
    <definedName name="FDC_64_159" hidden="1">"#"</definedName>
    <definedName name="FDC_64_16" hidden="1">"#"</definedName>
    <definedName name="FDC_64_160" hidden="1">"#"</definedName>
    <definedName name="FDC_64_161" hidden="1">"#"</definedName>
    <definedName name="FDC_64_162" hidden="1">"#"</definedName>
    <definedName name="FDC_64_163" hidden="1">"#"</definedName>
    <definedName name="FDC_64_164" hidden="1">"#"</definedName>
    <definedName name="FDC_64_165" hidden="1">"#"</definedName>
    <definedName name="FDC_64_166" hidden="1">"#"</definedName>
    <definedName name="FDC_64_167" hidden="1">"#"</definedName>
    <definedName name="FDC_64_168" hidden="1">"#"</definedName>
    <definedName name="FDC_64_169" hidden="1">"#"</definedName>
    <definedName name="FDC_64_17" hidden="1">"#"</definedName>
    <definedName name="FDC_64_170" hidden="1">"#"</definedName>
    <definedName name="FDC_64_171" hidden="1">"#"</definedName>
    <definedName name="FDC_64_172" hidden="1">"#"</definedName>
    <definedName name="FDC_64_173" hidden="1">"#"</definedName>
    <definedName name="FDC_64_174" hidden="1">"#"</definedName>
    <definedName name="FDC_64_175" hidden="1">"#"</definedName>
    <definedName name="FDC_64_176" hidden="1">"#"</definedName>
    <definedName name="FDC_64_177" hidden="1">"#"</definedName>
    <definedName name="FDC_64_178" hidden="1">"#"</definedName>
    <definedName name="FDC_64_179" hidden="1">"#"</definedName>
    <definedName name="FDC_64_18" hidden="1">"#"</definedName>
    <definedName name="FDC_64_180" hidden="1">"#"</definedName>
    <definedName name="FDC_64_181" hidden="1">"#"</definedName>
    <definedName name="FDC_64_182" hidden="1">"#"</definedName>
    <definedName name="FDC_64_183" hidden="1">"#"</definedName>
    <definedName name="FDC_64_184" hidden="1">"#"</definedName>
    <definedName name="FDC_64_185" hidden="1">"#"</definedName>
    <definedName name="FDC_64_186" hidden="1">"#"</definedName>
    <definedName name="FDC_64_187" hidden="1">"#"</definedName>
    <definedName name="FDC_64_188" hidden="1">"#"</definedName>
    <definedName name="FDC_64_189" hidden="1">"#"</definedName>
    <definedName name="FDC_64_19" hidden="1">"#"</definedName>
    <definedName name="FDC_64_190" hidden="1">"#"</definedName>
    <definedName name="FDC_64_191" hidden="1">"#"</definedName>
    <definedName name="FDC_64_192" hidden="1">"#"</definedName>
    <definedName name="FDC_64_193" hidden="1">"#"</definedName>
    <definedName name="FDC_64_194" hidden="1">"#"</definedName>
    <definedName name="FDC_64_195" hidden="1">"#"</definedName>
    <definedName name="FDC_64_196" hidden="1">"#"</definedName>
    <definedName name="FDC_64_197" hidden="1">"#"</definedName>
    <definedName name="FDC_64_198" hidden="1">"#"</definedName>
    <definedName name="FDC_64_199" hidden="1">"#"</definedName>
    <definedName name="FDC_64_2" hidden="1">"#"</definedName>
    <definedName name="FDC_64_20" hidden="1">"#"</definedName>
    <definedName name="FDC_64_200" hidden="1">"#"</definedName>
    <definedName name="FDC_64_201" hidden="1">"#"</definedName>
    <definedName name="FDC_64_202" hidden="1">"#"</definedName>
    <definedName name="FDC_64_203" hidden="1">"#"</definedName>
    <definedName name="FDC_64_204" hidden="1">"#"</definedName>
    <definedName name="FDC_64_205" hidden="1">"#"</definedName>
    <definedName name="FDC_64_206" hidden="1">"#"</definedName>
    <definedName name="FDC_64_207" hidden="1">"#"</definedName>
    <definedName name="FDC_64_208" hidden="1">"#"</definedName>
    <definedName name="FDC_64_209" hidden="1">"#"</definedName>
    <definedName name="FDC_64_21" hidden="1">"#"</definedName>
    <definedName name="FDC_64_210" hidden="1">"#"</definedName>
    <definedName name="FDC_64_211" hidden="1">"#"</definedName>
    <definedName name="FDC_64_212" hidden="1">"#"</definedName>
    <definedName name="FDC_64_213" hidden="1">"#"</definedName>
    <definedName name="FDC_64_214" hidden="1">"#"</definedName>
    <definedName name="FDC_64_215" hidden="1">"#"</definedName>
    <definedName name="FDC_64_216" hidden="1">"#"</definedName>
    <definedName name="FDC_64_217" hidden="1">"#"</definedName>
    <definedName name="FDC_64_218" hidden="1">"#"</definedName>
    <definedName name="FDC_64_219" hidden="1">"#"</definedName>
    <definedName name="FDC_64_22" hidden="1">"#"</definedName>
    <definedName name="FDC_64_220" hidden="1">"#"</definedName>
    <definedName name="FDC_64_221" hidden="1">"#"</definedName>
    <definedName name="FDC_64_222" hidden="1">"#"</definedName>
    <definedName name="FDC_64_223" hidden="1">"#"</definedName>
    <definedName name="FDC_64_224" hidden="1">"#"</definedName>
    <definedName name="FDC_64_225" hidden="1">"#"</definedName>
    <definedName name="FDC_64_226" hidden="1">"#"</definedName>
    <definedName name="FDC_64_227" hidden="1">"#"</definedName>
    <definedName name="FDC_64_228" hidden="1">"#"</definedName>
    <definedName name="FDC_64_229" hidden="1">"#"</definedName>
    <definedName name="FDC_64_23" hidden="1">"#"</definedName>
    <definedName name="FDC_64_230" hidden="1">"#"</definedName>
    <definedName name="FDC_64_231" hidden="1">"#"</definedName>
    <definedName name="FDC_64_232" hidden="1">"#"</definedName>
    <definedName name="FDC_64_233" hidden="1">"#"</definedName>
    <definedName name="FDC_64_234" hidden="1">"#"</definedName>
    <definedName name="FDC_64_235" hidden="1">"#"</definedName>
    <definedName name="FDC_64_236" hidden="1">"#"</definedName>
    <definedName name="FDC_64_237" hidden="1">"#"</definedName>
    <definedName name="FDC_64_238" hidden="1">"#"</definedName>
    <definedName name="FDC_64_239" hidden="1">"#"</definedName>
    <definedName name="FDC_64_24" hidden="1">"#"</definedName>
    <definedName name="FDC_64_240" hidden="1">"#"</definedName>
    <definedName name="FDC_64_241" hidden="1">"#"</definedName>
    <definedName name="FDC_64_242" hidden="1">"#"</definedName>
    <definedName name="FDC_64_243" hidden="1">"#"</definedName>
    <definedName name="FDC_64_244" hidden="1">"#"</definedName>
    <definedName name="FDC_64_245" hidden="1">"#"</definedName>
    <definedName name="FDC_64_246" hidden="1">"#"</definedName>
    <definedName name="FDC_64_247" hidden="1">"#"</definedName>
    <definedName name="FDC_64_248" hidden="1">"#"</definedName>
    <definedName name="FDC_64_249" hidden="1">"#"</definedName>
    <definedName name="FDC_64_25" hidden="1">"#"</definedName>
    <definedName name="FDC_64_250" hidden="1">"#"</definedName>
    <definedName name="FDC_64_251" hidden="1">"#"</definedName>
    <definedName name="FDC_64_252" hidden="1">"#"</definedName>
    <definedName name="FDC_64_253" hidden="1">"#"</definedName>
    <definedName name="FDC_64_254" hidden="1">"#"</definedName>
    <definedName name="FDC_64_255" hidden="1">"#"</definedName>
    <definedName name="FDC_64_256" hidden="1">"#"</definedName>
    <definedName name="FDC_64_257" hidden="1">"#"</definedName>
    <definedName name="FDC_64_258" hidden="1">"#"</definedName>
    <definedName name="FDC_64_259" hidden="1">"#"</definedName>
    <definedName name="FDC_64_26" hidden="1">"#"</definedName>
    <definedName name="FDC_64_260" hidden="1">"#"</definedName>
    <definedName name="FDC_64_261" hidden="1">"#"</definedName>
    <definedName name="FDC_64_27" hidden="1">"#"</definedName>
    <definedName name="FDC_64_28" hidden="1">"#"</definedName>
    <definedName name="FDC_64_29" hidden="1">"#"</definedName>
    <definedName name="FDC_64_3" hidden="1">"#"</definedName>
    <definedName name="FDC_64_30" hidden="1">"#"</definedName>
    <definedName name="FDC_64_31" hidden="1">"#"</definedName>
    <definedName name="FDC_64_32" hidden="1">"#"</definedName>
    <definedName name="FDC_64_33" hidden="1">"#"</definedName>
    <definedName name="FDC_64_34" hidden="1">"#"</definedName>
    <definedName name="FDC_64_35" hidden="1">"#"</definedName>
    <definedName name="FDC_64_36" hidden="1">"#"</definedName>
    <definedName name="FDC_64_37" hidden="1">"#"</definedName>
    <definedName name="FDC_64_38" hidden="1">"#"</definedName>
    <definedName name="FDC_64_39" hidden="1">"#"</definedName>
    <definedName name="FDC_64_4" hidden="1">"#"</definedName>
    <definedName name="FDC_64_40" hidden="1">"#"</definedName>
    <definedName name="FDC_64_41" hidden="1">"#"</definedName>
    <definedName name="FDC_64_42" hidden="1">"#"</definedName>
    <definedName name="FDC_64_43" hidden="1">"#"</definedName>
    <definedName name="FDC_64_44" hidden="1">"#"</definedName>
    <definedName name="FDC_64_45" hidden="1">"#"</definedName>
    <definedName name="FDC_64_46" hidden="1">"#"</definedName>
    <definedName name="FDC_64_47" hidden="1">"#"</definedName>
    <definedName name="FDC_64_48" hidden="1">"#"</definedName>
    <definedName name="FDC_64_49" hidden="1">"#"</definedName>
    <definedName name="FDC_64_5" hidden="1">"#"</definedName>
    <definedName name="FDC_64_50" hidden="1">"#"</definedName>
    <definedName name="FDC_64_51" hidden="1">"#"</definedName>
    <definedName name="FDC_64_52" hidden="1">"#"</definedName>
    <definedName name="FDC_64_53" hidden="1">"#"</definedName>
    <definedName name="FDC_64_54" hidden="1">"#"</definedName>
    <definedName name="FDC_64_55" hidden="1">"#"</definedName>
    <definedName name="FDC_64_56" hidden="1">"#"</definedName>
    <definedName name="FDC_64_57" hidden="1">"#"</definedName>
    <definedName name="FDC_64_58" hidden="1">"#"</definedName>
    <definedName name="FDC_64_59" hidden="1">"#"</definedName>
    <definedName name="FDC_64_6" hidden="1">"#"</definedName>
    <definedName name="FDC_64_60" hidden="1">"#"</definedName>
    <definedName name="FDC_64_61" hidden="1">"#"</definedName>
    <definedName name="FDC_64_62" hidden="1">"#"</definedName>
    <definedName name="FDC_64_63" hidden="1">"#"</definedName>
    <definedName name="FDC_64_64" hidden="1">"#"</definedName>
    <definedName name="FDC_64_65" hidden="1">"#"</definedName>
    <definedName name="FDC_64_66" hidden="1">"#"</definedName>
    <definedName name="FDC_64_67" hidden="1">"#"</definedName>
    <definedName name="FDC_64_68" hidden="1">"#"</definedName>
    <definedName name="FDC_64_69" hidden="1">"#"</definedName>
    <definedName name="FDC_64_7" hidden="1">"#"</definedName>
    <definedName name="FDC_64_70" hidden="1">"#"</definedName>
    <definedName name="FDC_64_71" hidden="1">"#"</definedName>
    <definedName name="FDC_64_72" hidden="1">"#"</definedName>
    <definedName name="FDC_64_73" hidden="1">"#"</definedName>
    <definedName name="FDC_64_74" hidden="1">"#"</definedName>
    <definedName name="FDC_64_75" hidden="1">"#"</definedName>
    <definedName name="FDC_64_76" hidden="1">"#"</definedName>
    <definedName name="FDC_64_77" hidden="1">"#"</definedName>
    <definedName name="FDC_64_78" hidden="1">"#"</definedName>
    <definedName name="FDC_64_79" hidden="1">"#"</definedName>
    <definedName name="FDC_64_8" hidden="1">"#"</definedName>
    <definedName name="FDC_64_80" hidden="1">"#"</definedName>
    <definedName name="FDC_64_81" hidden="1">"#"</definedName>
    <definedName name="FDC_64_82" hidden="1">"#"</definedName>
    <definedName name="FDC_64_83" hidden="1">"#"</definedName>
    <definedName name="FDC_64_84" hidden="1">"#"</definedName>
    <definedName name="FDC_64_85" hidden="1">"#"</definedName>
    <definedName name="FDC_64_86" hidden="1">"#"</definedName>
    <definedName name="FDC_64_87" hidden="1">"#"</definedName>
    <definedName name="FDC_64_88" hidden="1">"#"</definedName>
    <definedName name="FDC_64_89" hidden="1">"#"</definedName>
    <definedName name="FDC_64_9" hidden="1">"#"</definedName>
    <definedName name="FDC_64_90" hidden="1">"#"</definedName>
    <definedName name="FDC_64_91" hidden="1">"#"</definedName>
    <definedName name="FDC_64_92" hidden="1">"#"</definedName>
    <definedName name="FDC_64_93" hidden="1">"#"</definedName>
    <definedName name="FDC_64_94" hidden="1">"#"</definedName>
    <definedName name="FDC_64_95" hidden="1">"#"</definedName>
    <definedName name="FDC_64_96" hidden="1">"#"</definedName>
    <definedName name="FDC_64_97" hidden="1">"#"</definedName>
    <definedName name="FDC_64_98" hidden="1">"#"</definedName>
    <definedName name="FDC_64_99" hidden="1">"#"</definedName>
    <definedName name="FDC_65_0" hidden="1">"#"</definedName>
    <definedName name="FDC_65_1" hidden="1">"#"</definedName>
    <definedName name="FDC_65_10" hidden="1">"#"</definedName>
    <definedName name="FDC_65_11" hidden="1">"#"</definedName>
    <definedName name="FDC_65_12" hidden="1">"#"</definedName>
    <definedName name="FDC_65_13" hidden="1">"#"</definedName>
    <definedName name="FDC_65_14" hidden="1">"#"</definedName>
    <definedName name="FDC_65_2" hidden="1">"#"</definedName>
    <definedName name="FDC_65_3" hidden="1">"#"</definedName>
    <definedName name="FDC_65_4" hidden="1">"#"</definedName>
    <definedName name="FDC_65_5" hidden="1">"#"</definedName>
    <definedName name="FDC_65_6" hidden="1">"#"</definedName>
    <definedName name="FDC_65_7" hidden="1">"#"</definedName>
    <definedName name="FDC_65_8" hidden="1">"#"</definedName>
    <definedName name="FDC_65_9" hidden="1">"#"</definedName>
    <definedName name="FDC_66_0" hidden="1">"#"</definedName>
    <definedName name="FDC_66_1" hidden="1">"#"</definedName>
    <definedName name="FDC_66_10" hidden="1">"#"</definedName>
    <definedName name="FDC_66_11" hidden="1">"#"</definedName>
    <definedName name="FDC_66_12" hidden="1">"#"</definedName>
    <definedName name="FDC_66_13" hidden="1">"#"</definedName>
    <definedName name="FDC_66_14" hidden="1">"#"</definedName>
    <definedName name="FDC_66_2" hidden="1">"#"</definedName>
    <definedName name="FDC_66_3" hidden="1">"#"</definedName>
    <definedName name="FDC_66_4" hidden="1">"#"</definedName>
    <definedName name="FDC_66_5" hidden="1">"#"</definedName>
    <definedName name="FDC_66_6" hidden="1">"#"</definedName>
    <definedName name="FDC_66_7" hidden="1">"#"</definedName>
    <definedName name="FDC_66_8" hidden="1">"#"</definedName>
    <definedName name="FDC_66_9" hidden="1">"#"</definedName>
    <definedName name="FDC_67_0" hidden="1">"#"</definedName>
    <definedName name="FDC_67_1" hidden="1">"#"</definedName>
    <definedName name="FDC_67_10" hidden="1">"#"</definedName>
    <definedName name="FDC_67_11" hidden="1">"#"</definedName>
    <definedName name="FDC_67_12" hidden="1">"#"</definedName>
    <definedName name="FDC_67_13" hidden="1">"#"</definedName>
    <definedName name="FDC_67_14" hidden="1">"#"</definedName>
    <definedName name="FDC_67_2" hidden="1">"#"</definedName>
    <definedName name="FDC_67_3" hidden="1">"#"</definedName>
    <definedName name="FDC_67_4" hidden="1">"#"</definedName>
    <definedName name="FDC_67_5" hidden="1">"#"</definedName>
    <definedName name="FDC_67_6" hidden="1">"#"</definedName>
    <definedName name="FDC_67_7" hidden="1">"#"</definedName>
    <definedName name="FDC_67_8" hidden="1">"#"</definedName>
    <definedName name="FDC_67_9" hidden="1">"#"</definedName>
    <definedName name="FDC_68_0" hidden="1">"#"</definedName>
    <definedName name="FDC_68_1" hidden="1">"#"</definedName>
    <definedName name="FDC_68_10" hidden="1">"#"</definedName>
    <definedName name="FDC_68_11" hidden="1">"#"</definedName>
    <definedName name="FDC_68_12" hidden="1">"#"</definedName>
    <definedName name="FDC_68_13" hidden="1">"#"</definedName>
    <definedName name="FDC_68_14" hidden="1">"#"</definedName>
    <definedName name="FDC_68_2" hidden="1">"#"</definedName>
    <definedName name="FDC_68_3" hidden="1">"#"</definedName>
    <definedName name="FDC_68_4" hidden="1">"#"</definedName>
    <definedName name="FDC_68_5" hidden="1">"#"</definedName>
    <definedName name="FDC_68_6" hidden="1">"#"</definedName>
    <definedName name="FDC_68_7" hidden="1">"#"</definedName>
    <definedName name="FDC_68_8" hidden="1">"#"</definedName>
    <definedName name="FDC_68_9" hidden="1">"#"</definedName>
    <definedName name="FDC_69_0" hidden="1">"#"</definedName>
    <definedName name="FDC_69_1" hidden="1">"#"</definedName>
    <definedName name="FDC_69_10" hidden="1">"#"</definedName>
    <definedName name="FDC_69_11" hidden="1">"#"</definedName>
    <definedName name="FDC_69_12" hidden="1">"#"</definedName>
    <definedName name="FDC_69_13" hidden="1">"#"</definedName>
    <definedName name="FDC_69_14" hidden="1">"#"</definedName>
    <definedName name="FDC_69_2" hidden="1">"#"</definedName>
    <definedName name="FDC_69_3" hidden="1">"#"</definedName>
    <definedName name="FDC_69_4" hidden="1">"#"</definedName>
    <definedName name="FDC_69_5" hidden="1">"#"</definedName>
    <definedName name="FDC_69_6" hidden="1">"#"</definedName>
    <definedName name="FDC_69_7" hidden="1">"#"</definedName>
    <definedName name="FDC_69_8" hidden="1">"#"</definedName>
    <definedName name="FDC_69_9" hidden="1">"#"</definedName>
    <definedName name="FDC_7_0" hidden="1">"#"</definedName>
    <definedName name="FDC_7_1" hidden="1">"#"</definedName>
    <definedName name="FDC_7_2" hidden="1">"#"</definedName>
    <definedName name="FDC_7_3" hidden="1">"#"</definedName>
    <definedName name="FDC_70_0" hidden="1">"#"</definedName>
    <definedName name="FDC_70_1" hidden="1">"#"</definedName>
    <definedName name="FDC_70_10" hidden="1">"#"</definedName>
    <definedName name="FDC_70_11" hidden="1">"#"</definedName>
    <definedName name="FDC_70_12" hidden="1">"#"</definedName>
    <definedName name="FDC_70_13" hidden="1">"#"</definedName>
    <definedName name="FDC_70_14" hidden="1">"#"</definedName>
    <definedName name="FDC_70_2" hidden="1">"#"</definedName>
    <definedName name="FDC_70_3" hidden="1">"#"</definedName>
    <definedName name="FDC_70_4" hidden="1">"#"</definedName>
    <definedName name="FDC_70_5" hidden="1">"#"</definedName>
    <definedName name="FDC_70_6" hidden="1">"#"</definedName>
    <definedName name="FDC_70_7" hidden="1">"#"</definedName>
    <definedName name="FDC_70_8" hidden="1">"#"</definedName>
    <definedName name="FDC_70_9" hidden="1">"#"</definedName>
    <definedName name="FDC_71_0" hidden="1">"#"</definedName>
    <definedName name="FDC_71_1" hidden="1">"#"</definedName>
    <definedName name="FDC_71_10" hidden="1">"#"</definedName>
    <definedName name="FDC_71_11" hidden="1">"#"</definedName>
    <definedName name="FDC_71_12" hidden="1">"#"</definedName>
    <definedName name="FDC_71_13" hidden="1">"#"</definedName>
    <definedName name="FDC_71_14" hidden="1">"#"</definedName>
    <definedName name="FDC_71_2" hidden="1">"#"</definedName>
    <definedName name="FDC_71_3" hidden="1">"#"</definedName>
    <definedName name="FDC_71_4" hidden="1">"#"</definedName>
    <definedName name="FDC_71_5" hidden="1">"#"</definedName>
    <definedName name="FDC_71_6" hidden="1">"#"</definedName>
    <definedName name="FDC_71_7" hidden="1">"#"</definedName>
    <definedName name="FDC_71_8" hidden="1">"#"</definedName>
    <definedName name="FDC_71_9" hidden="1">"#"</definedName>
    <definedName name="FDC_72_0" hidden="1">"#"</definedName>
    <definedName name="FDC_72_1" hidden="1">"#"</definedName>
    <definedName name="FDC_72_10" hidden="1">"#"</definedName>
    <definedName name="FDC_72_11" hidden="1">"#"</definedName>
    <definedName name="FDC_72_12" hidden="1">"#"</definedName>
    <definedName name="FDC_72_13" hidden="1">"#"</definedName>
    <definedName name="FDC_72_14" hidden="1">"#"</definedName>
    <definedName name="FDC_72_2" hidden="1">"#"</definedName>
    <definedName name="FDC_72_3" hidden="1">"#"</definedName>
    <definedName name="FDC_72_4" hidden="1">"#"</definedName>
    <definedName name="FDC_72_5" hidden="1">"#"</definedName>
    <definedName name="FDC_72_6" hidden="1">"#"</definedName>
    <definedName name="FDC_72_7" hidden="1">"#"</definedName>
    <definedName name="FDC_72_8" hidden="1">"#"</definedName>
    <definedName name="FDC_72_9" hidden="1">"#"</definedName>
    <definedName name="FDC_73_0" hidden="1">"#"</definedName>
    <definedName name="FDC_73_1" hidden="1">"#"</definedName>
    <definedName name="FDC_73_10" hidden="1">"#"</definedName>
    <definedName name="FDC_73_11" hidden="1">"#"</definedName>
    <definedName name="FDC_73_12" hidden="1">"#"</definedName>
    <definedName name="FDC_73_13" hidden="1">"#"</definedName>
    <definedName name="FDC_73_14" hidden="1">"#"</definedName>
    <definedName name="FDC_73_2" hidden="1">"#"</definedName>
    <definedName name="FDC_73_3" hidden="1">"#"</definedName>
    <definedName name="FDC_73_4" hidden="1">"#"</definedName>
    <definedName name="FDC_73_5" hidden="1">"#"</definedName>
    <definedName name="FDC_73_6" hidden="1">"#"</definedName>
    <definedName name="FDC_73_7" hidden="1">"#"</definedName>
    <definedName name="FDC_73_8" hidden="1">"#"</definedName>
    <definedName name="FDC_73_9" hidden="1">"#"</definedName>
    <definedName name="FDC_74_0" hidden="1">"#"</definedName>
    <definedName name="FDC_74_1" hidden="1">"#"</definedName>
    <definedName name="FDC_74_10" hidden="1">"#"</definedName>
    <definedName name="FDC_74_11" hidden="1">"#"</definedName>
    <definedName name="FDC_74_12" hidden="1">"#"</definedName>
    <definedName name="FDC_74_13" hidden="1">"#"</definedName>
    <definedName name="FDC_74_14" hidden="1">"#"</definedName>
    <definedName name="FDC_74_2" hidden="1">"#"</definedName>
    <definedName name="FDC_74_3" hidden="1">"#"</definedName>
    <definedName name="FDC_74_4" hidden="1">"#"</definedName>
    <definedName name="FDC_74_5" hidden="1">"#"</definedName>
    <definedName name="FDC_74_6" hidden="1">"#"</definedName>
    <definedName name="FDC_74_7" hidden="1">"#"</definedName>
    <definedName name="FDC_74_8" hidden="1">"#"</definedName>
    <definedName name="FDC_74_9" hidden="1">"#"</definedName>
    <definedName name="FDC_75_0" hidden="1">"#"</definedName>
    <definedName name="FDC_75_1" hidden="1">"#"</definedName>
    <definedName name="FDC_75_10" hidden="1">"#"</definedName>
    <definedName name="FDC_75_11" hidden="1">"#"</definedName>
    <definedName name="FDC_75_12" hidden="1">"#"</definedName>
    <definedName name="FDC_75_13" hidden="1">"#"</definedName>
    <definedName name="FDC_75_14" hidden="1">"#"</definedName>
    <definedName name="FDC_75_2" hidden="1">"#"</definedName>
    <definedName name="FDC_75_3" hidden="1">"#"</definedName>
    <definedName name="FDC_75_4" hidden="1">"#"</definedName>
    <definedName name="FDC_75_5" hidden="1">"#"</definedName>
    <definedName name="FDC_75_6" hidden="1">"#"</definedName>
    <definedName name="FDC_75_7" hidden="1">"#"</definedName>
    <definedName name="FDC_75_8" hidden="1">"#"</definedName>
    <definedName name="FDC_75_9" hidden="1">"#"</definedName>
    <definedName name="FDC_76_0" hidden="1">"#"</definedName>
    <definedName name="FDC_76_1" hidden="1">"#"</definedName>
    <definedName name="FDC_76_10" hidden="1">"#"</definedName>
    <definedName name="FDC_76_11" hidden="1">"#"</definedName>
    <definedName name="FDC_76_12" hidden="1">"#"</definedName>
    <definedName name="FDC_76_13" hidden="1">"#"</definedName>
    <definedName name="FDC_76_14" hidden="1">"#"</definedName>
    <definedName name="FDC_76_2" hidden="1">"#"</definedName>
    <definedName name="FDC_76_3" hidden="1">"#"</definedName>
    <definedName name="FDC_76_4" hidden="1">"#"</definedName>
    <definedName name="FDC_76_5" hidden="1">"#"</definedName>
    <definedName name="FDC_76_6" hidden="1">"#"</definedName>
    <definedName name="FDC_76_7" hidden="1">"#"</definedName>
    <definedName name="FDC_76_8" hidden="1">"#"</definedName>
    <definedName name="FDC_76_9" hidden="1">"#"</definedName>
    <definedName name="FDC_77_0" hidden="1">"#"</definedName>
    <definedName name="FDC_77_1" hidden="1">"#"</definedName>
    <definedName name="FDC_77_10" hidden="1">"#"</definedName>
    <definedName name="FDC_77_11" hidden="1">"#"</definedName>
    <definedName name="FDC_77_12" hidden="1">"#"</definedName>
    <definedName name="FDC_77_13" hidden="1">"#"</definedName>
    <definedName name="FDC_77_14" hidden="1">"#"</definedName>
    <definedName name="FDC_77_2" hidden="1">"#"</definedName>
    <definedName name="FDC_77_3" hidden="1">"#"</definedName>
    <definedName name="FDC_77_4" hidden="1">"#"</definedName>
    <definedName name="FDC_77_5" hidden="1">"#"</definedName>
    <definedName name="FDC_77_6" hidden="1">"#"</definedName>
    <definedName name="FDC_77_7" hidden="1">"#"</definedName>
    <definedName name="FDC_77_8" hidden="1">"#"</definedName>
    <definedName name="FDC_77_9" hidden="1">"#"</definedName>
    <definedName name="FDC_78_0" hidden="1">"#"</definedName>
    <definedName name="FDC_78_1" hidden="1">"#"</definedName>
    <definedName name="FDC_78_10" hidden="1">"#"</definedName>
    <definedName name="FDC_78_11" hidden="1">"#"</definedName>
    <definedName name="FDC_78_12" hidden="1">"#"</definedName>
    <definedName name="FDC_78_13" hidden="1">"#"</definedName>
    <definedName name="FDC_78_14" hidden="1">"#"</definedName>
    <definedName name="FDC_78_2" hidden="1">"#"</definedName>
    <definedName name="FDC_78_3" hidden="1">"#"</definedName>
    <definedName name="FDC_78_4" hidden="1">"#"</definedName>
    <definedName name="FDC_78_5" hidden="1">"#"</definedName>
    <definedName name="FDC_78_6" hidden="1">"#"</definedName>
    <definedName name="FDC_78_7" hidden="1">"#"</definedName>
    <definedName name="FDC_78_8" hidden="1">"#"</definedName>
    <definedName name="FDC_78_9" hidden="1">"#"</definedName>
    <definedName name="FDC_79_0" hidden="1">"#"</definedName>
    <definedName name="FDC_79_1" hidden="1">"#"</definedName>
    <definedName name="FDC_79_10" hidden="1">"#"</definedName>
    <definedName name="FDC_79_11" hidden="1">"#"</definedName>
    <definedName name="FDC_79_12" hidden="1">"#"</definedName>
    <definedName name="FDC_79_13" hidden="1">"#"</definedName>
    <definedName name="FDC_79_14" hidden="1">"#"</definedName>
    <definedName name="FDC_79_2" hidden="1">"#"</definedName>
    <definedName name="FDC_79_3" hidden="1">"#"</definedName>
    <definedName name="FDC_79_4" hidden="1">"#"</definedName>
    <definedName name="FDC_79_5" hidden="1">"#"</definedName>
    <definedName name="FDC_79_6" hidden="1">"#"</definedName>
    <definedName name="FDC_79_7" hidden="1">"#"</definedName>
    <definedName name="FDC_79_8" hidden="1">"#"</definedName>
    <definedName name="FDC_79_9" hidden="1">"#"</definedName>
    <definedName name="FDC_8_0" hidden="1">"#"</definedName>
    <definedName name="FDC_8_1" hidden="1">"#"</definedName>
    <definedName name="FDC_8_2" hidden="1">"#"</definedName>
    <definedName name="FDC_8_3" hidden="1">"#"</definedName>
    <definedName name="FDC_80_0" hidden="1">"#"</definedName>
    <definedName name="FDC_80_1" hidden="1">"#"</definedName>
    <definedName name="FDC_80_10" hidden="1">"#"</definedName>
    <definedName name="FDC_80_11" hidden="1">"#"</definedName>
    <definedName name="FDC_80_12" hidden="1">"#"</definedName>
    <definedName name="FDC_80_13" hidden="1">"#"</definedName>
    <definedName name="FDC_80_14" hidden="1">"#"</definedName>
    <definedName name="FDC_80_2" hidden="1">"#"</definedName>
    <definedName name="FDC_80_3" hidden="1">"#"</definedName>
    <definedName name="FDC_80_4" hidden="1">"#"</definedName>
    <definedName name="FDC_80_5" hidden="1">"#"</definedName>
    <definedName name="FDC_80_6" hidden="1">"#"</definedName>
    <definedName name="FDC_80_7" hidden="1">"#"</definedName>
    <definedName name="FDC_80_8" hidden="1">"#"</definedName>
    <definedName name="FDC_80_9" hidden="1">"#"</definedName>
    <definedName name="FDC_81_0" hidden="1">"#"</definedName>
    <definedName name="FDC_81_1" hidden="1">"#"</definedName>
    <definedName name="FDC_81_10" hidden="1">"#"</definedName>
    <definedName name="FDC_81_11" hidden="1">"#"</definedName>
    <definedName name="FDC_81_12" hidden="1">"#"</definedName>
    <definedName name="FDC_81_13" hidden="1">"#"</definedName>
    <definedName name="FDC_81_14" hidden="1">"#"</definedName>
    <definedName name="FDC_81_2" hidden="1">"#"</definedName>
    <definedName name="FDC_81_3" hidden="1">"#"</definedName>
    <definedName name="FDC_81_4" hidden="1">"#"</definedName>
    <definedName name="FDC_81_5" hidden="1">"#"</definedName>
    <definedName name="FDC_81_6" hidden="1">"#"</definedName>
    <definedName name="FDC_81_7" hidden="1">"#"</definedName>
    <definedName name="FDC_81_8" hidden="1">"#"</definedName>
    <definedName name="FDC_81_9" hidden="1">"#"</definedName>
    <definedName name="FDC_82_0" hidden="1">"#"</definedName>
    <definedName name="FDC_82_1" hidden="1">"#"</definedName>
    <definedName name="FDC_82_10" hidden="1">"#"</definedName>
    <definedName name="FDC_82_11" hidden="1">"#"</definedName>
    <definedName name="FDC_82_12" hidden="1">"#"</definedName>
    <definedName name="FDC_82_13" hidden="1">"#"</definedName>
    <definedName name="FDC_82_14" hidden="1">"#"</definedName>
    <definedName name="FDC_82_2" hidden="1">"#"</definedName>
    <definedName name="FDC_82_3" hidden="1">"#"</definedName>
    <definedName name="FDC_82_4" hidden="1">"#"</definedName>
    <definedName name="FDC_82_5" hidden="1">"#"</definedName>
    <definedName name="FDC_82_6" hidden="1">"#"</definedName>
    <definedName name="FDC_82_7" hidden="1">"#"</definedName>
    <definedName name="FDC_82_8" hidden="1">"#"</definedName>
    <definedName name="FDC_82_9" hidden="1">"#"</definedName>
    <definedName name="FDC_83_0" hidden="1">"#"</definedName>
    <definedName name="FDC_83_1" hidden="1">"#"</definedName>
    <definedName name="FDC_83_10" hidden="1">"#"</definedName>
    <definedName name="FDC_83_11" hidden="1">"#"</definedName>
    <definedName name="FDC_83_12" hidden="1">"#"</definedName>
    <definedName name="FDC_83_13" hidden="1">"#"</definedName>
    <definedName name="FDC_83_14" hidden="1">"#"</definedName>
    <definedName name="FDC_83_2" hidden="1">"#"</definedName>
    <definedName name="FDC_83_3" hidden="1">"#"</definedName>
    <definedName name="FDC_83_4" hidden="1">"#"</definedName>
    <definedName name="FDC_83_5" hidden="1">"#"</definedName>
    <definedName name="FDC_83_6" hidden="1">"#"</definedName>
    <definedName name="FDC_83_7" hidden="1">"#"</definedName>
    <definedName name="FDC_83_8" hidden="1">"#"</definedName>
    <definedName name="FDC_83_9" hidden="1">"#"</definedName>
    <definedName name="FDC_84_0" hidden="1">"#"</definedName>
    <definedName name="FDC_84_1" hidden="1">"#"</definedName>
    <definedName name="FDC_84_10" hidden="1">"#"</definedName>
    <definedName name="FDC_84_11" hidden="1">"#"</definedName>
    <definedName name="FDC_84_12" hidden="1">"#"</definedName>
    <definedName name="FDC_84_13" hidden="1">"#"</definedName>
    <definedName name="FDC_84_14" hidden="1">"#"</definedName>
    <definedName name="FDC_84_2" hidden="1">"#"</definedName>
    <definedName name="FDC_84_3" hidden="1">"#"</definedName>
    <definedName name="FDC_84_4" hidden="1">"#"</definedName>
    <definedName name="FDC_84_5" hidden="1">"#"</definedName>
    <definedName name="FDC_84_6" hidden="1">"#"</definedName>
    <definedName name="FDC_84_7" hidden="1">"#"</definedName>
    <definedName name="FDC_84_8" hidden="1">"#"</definedName>
    <definedName name="FDC_84_9" hidden="1">"#"</definedName>
    <definedName name="FDC_85_0" hidden="1">"#"</definedName>
    <definedName name="FDC_85_1" hidden="1">"#"</definedName>
    <definedName name="FDC_85_10" hidden="1">"#"</definedName>
    <definedName name="FDC_85_11" hidden="1">"#"</definedName>
    <definedName name="FDC_85_12" hidden="1">"#"</definedName>
    <definedName name="FDC_85_13" hidden="1">"#"</definedName>
    <definedName name="FDC_85_14" hidden="1">"#"</definedName>
    <definedName name="FDC_85_2" hidden="1">"#"</definedName>
    <definedName name="FDC_85_3" hidden="1">"#"</definedName>
    <definedName name="FDC_85_4" hidden="1">"#"</definedName>
    <definedName name="FDC_85_5" hidden="1">"#"</definedName>
    <definedName name="FDC_85_6" hidden="1">"#"</definedName>
    <definedName name="FDC_85_7" hidden="1">"#"</definedName>
    <definedName name="FDC_85_8" hidden="1">"#"</definedName>
    <definedName name="FDC_85_9" hidden="1">"#"</definedName>
    <definedName name="FDC_86_0" hidden="1">"#"</definedName>
    <definedName name="FDC_86_1" hidden="1">"#"</definedName>
    <definedName name="FDC_86_10" hidden="1">"#"</definedName>
    <definedName name="FDC_86_11" hidden="1">"#"</definedName>
    <definedName name="FDC_86_12" hidden="1">"#"</definedName>
    <definedName name="FDC_86_13" hidden="1">"#"</definedName>
    <definedName name="FDC_86_14" hidden="1">"#"</definedName>
    <definedName name="FDC_86_2" hidden="1">"#"</definedName>
    <definedName name="FDC_86_3" hidden="1">"#"</definedName>
    <definedName name="FDC_86_4" hidden="1">"#"</definedName>
    <definedName name="FDC_86_5" hidden="1">"#"</definedName>
    <definedName name="FDC_86_6" hidden="1">"#"</definedName>
    <definedName name="FDC_86_7" hidden="1">"#"</definedName>
    <definedName name="FDC_86_8" hidden="1">"#"</definedName>
    <definedName name="FDC_86_9" hidden="1">"#"</definedName>
    <definedName name="FDC_87_0" hidden="1">"#"</definedName>
    <definedName name="FDC_87_1" hidden="1">"#"</definedName>
    <definedName name="FDC_87_10" hidden="1">"#"</definedName>
    <definedName name="FDC_87_11" hidden="1">"#"</definedName>
    <definedName name="FDC_87_12" hidden="1">"#"</definedName>
    <definedName name="FDC_87_13" hidden="1">"#"</definedName>
    <definedName name="FDC_87_14" hidden="1">"#"</definedName>
    <definedName name="FDC_87_2" hidden="1">"#"</definedName>
    <definedName name="FDC_87_3" hidden="1">"#"</definedName>
    <definedName name="FDC_87_4" hidden="1">"#"</definedName>
    <definedName name="FDC_87_5" hidden="1">"#"</definedName>
    <definedName name="FDC_87_6" hidden="1">"#"</definedName>
    <definedName name="FDC_87_7" hidden="1">"#"</definedName>
    <definedName name="FDC_87_8" hidden="1">"#"</definedName>
    <definedName name="FDC_87_9" hidden="1">"#"</definedName>
    <definedName name="FDC_88_0" hidden="1">"#"</definedName>
    <definedName name="FDC_88_1" hidden="1">"#"</definedName>
    <definedName name="FDC_88_10" hidden="1">"#"</definedName>
    <definedName name="FDC_88_11" hidden="1">"#"</definedName>
    <definedName name="FDC_88_12" hidden="1">"#"</definedName>
    <definedName name="FDC_88_13" hidden="1">"#"</definedName>
    <definedName name="FDC_88_14" hidden="1">"#"</definedName>
    <definedName name="FDC_88_2" hidden="1">"#"</definedName>
    <definedName name="FDC_88_3" hidden="1">"#"</definedName>
    <definedName name="FDC_88_4" hidden="1">"#"</definedName>
    <definedName name="FDC_88_5" hidden="1">"#"</definedName>
    <definedName name="FDC_88_6" hidden="1">"#"</definedName>
    <definedName name="FDC_88_7" hidden="1">"#"</definedName>
    <definedName name="FDC_88_8" hidden="1">"#"</definedName>
    <definedName name="FDC_88_9" hidden="1">"#"</definedName>
    <definedName name="FDC_89_0" hidden="1">"#"</definedName>
    <definedName name="FDC_89_1" hidden="1">"#"</definedName>
    <definedName name="FDC_89_10" hidden="1">"#"</definedName>
    <definedName name="FDC_89_11" hidden="1">"#"</definedName>
    <definedName name="FDC_89_12" hidden="1">"#"</definedName>
    <definedName name="FDC_89_13" hidden="1">"#"</definedName>
    <definedName name="FDC_89_14" hidden="1">"#"</definedName>
    <definedName name="FDC_89_2" hidden="1">"#"</definedName>
    <definedName name="FDC_89_3" hidden="1">"#"</definedName>
    <definedName name="FDC_89_4" hidden="1">"#"</definedName>
    <definedName name="FDC_89_5" hidden="1">"#"</definedName>
    <definedName name="FDC_89_6" hidden="1">"#"</definedName>
    <definedName name="FDC_89_7" hidden="1">"#"</definedName>
    <definedName name="FDC_89_8" hidden="1">"#"</definedName>
    <definedName name="FDC_89_9" hidden="1">"#"</definedName>
    <definedName name="FDC_9_0" hidden="1">"#"</definedName>
    <definedName name="FDC_9_1" hidden="1">"#"</definedName>
    <definedName name="FDC_9_2" hidden="1">"#"</definedName>
    <definedName name="FDC_9_3" hidden="1">"#"</definedName>
    <definedName name="FDC_90_0" hidden="1">"#"</definedName>
    <definedName name="FDC_90_1" hidden="1">"#"</definedName>
    <definedName name="FDC_90_10" hidden="1">"#"</definedName>
    <definedName name="FDC_90_11" hidden="1">"#"</definedName>
    <definedName name="FDC_90_12" hidden="1">"#"</definedName>
    <definedName name="FDC_90_13" hidden="1">"#"</definedName>
    <definedName name="FDC_90_14" hidden="1">"#"</definedName>
    <definedName name="FDC_90_2" hidden="1">"#"</definedName>
    <definedName name="FDC_90_3" hidden="1">"#"</definedName>
    <definedName name="FDC_90_4" hidden="1">"#"</definedName>
    <definedName name="FDC_90_5" hidden="1">"#"</definedName>
    <definedName name="FDC_90_6" hidden="1">"#"</definedName>
    <definedName name="FDC_90_7" hidden="1">"#"</definedName>
    <definedName name="FDC_90_8" hidden="1">"#"</definedName>
    <definedName name="FDC_90_9" hidden="1">"#"</definedName>
    <definedName name="FDC_91_0" hidden="1">"#"</definedName>
    <definedName name="FDC_91_1" hidden="1">"#"</definedName>
    <definedName name="FDC_91_10" hidden="1">"#"</definedName>
    <definedName name="FDC_91_11" hidden="1">"#"</definedName>
    <definedName name="FDC_91_12" hidden="1">"#"</definedName>
    <definedName name="FDC_91_13" hidden="1">"#"</definedName>
    <definedName name="FDC_91_14" hidden="1">"#"</definedName>
    <definedName name="FDC_91_2" hidden="1">"#"</definedName>
    <definedName name="FDC_91_3" hidden="1">"#"</definedName>
    <definedName name="FDC_91_4" hidden="1">"#"</definedName>
    <definedName name="FDC_91_5" hidden="1">"#"</definedName>
    <definedName name="FDC_91_6" hidden="1">"#"</definedName>
    <definedName name="FDC_91_7" hidden="1">"#"</definedName>
    <definedName name="FDC_91_8" hidden="1">"#"</definedName>
    <definedName name="FDC_91_9" hidden="1">"#"</definedName>
    <definedName name="FDC_92_0" hidden="1">"#"</definedName>
    <definedName name="FDC_92_1" hidden="1">"#"</definedName>
    <definedName name="FDC_92_10" hidden="1">"#"</definedName>
    <definedName name="FDC_92_11" hidden="1">"#"</definedName>
    <definedName name="FDC_92_12" hidden="1">"#"</definedName>
    <definedName name="FDC_92_13" hidden="1">"#"</definedName>
    <definedName name="FDC_92_14" hidden="1">"#"</definedName>
    <definedName name="FDC_92_2" hidden="1">"#"</definedName>
    <definedName name="FDC_92_3" hidden="1">"#"</definedName>
    <definedName name="FDC_92_4" hidden="1">"#"</definedName>
    <definedName name="FDC_92_5" hidden="1">"#"</definedName>
    <definedName name="FDC_92_6" hidden="1">"#"</definedName>
    <definedName name="FDC_92_7" hidden="1">"#"</definedName>
    <definedName name="FDC_92_8" hidden="1">"#"</definedName>
    <definedName name="FDC_92_9" hidden="1">"#"</definedName>
    <definedName name="FDC_93_0" hidden="1">"#"</definedName>
    <definedName name="FDC_93_1" hidden="1">"#"</definedName>
    <definedName name="FDC_93_10" hidden="1">"#"</definedName>
    <definedName name="FDC_93_11" hidden="1">"#"</definedName>
    <definedName name="FDC_93_12" hidden="1">"#"</definedName>
    <definedName name="FDC_93_13" hidden="1">"#"</definedName>
    <definedName name="FDC_93_14" hidden="1">"#"</definedName>
    <definedName name="FDC_93_2" hidden="1">"#"</definedName>
    <definedName name="FDC_93_3" hidden="1">"#"</definedName>
    <definedName name="FDC_93_4" hidden="1">"#"</definedName>
    <definedName name="FDC_93_5" hidden="1">"#"</definedName>
    <definedName name="FDC_93_6" hidden="1">"#"</definedName>
    <definedName name="FDC_93_7" hidden="1">"#"</definedName>
    <definedName name="FDC_93_8" hidden="1">"#"</definedName>
    <definedName name="FDC_93_9" hidden="1">"#"</definedName>
    <definedName name="FDC_94_0" hidden="1">"#"</definedName>
    <definedName name="FDC_94_1" hidden="1">"#"</definedName>
    <definedName name="FDC_94_10" hidden="1">"#"</definedName>
    <definedName name="FDC_94_11" hidden="1">"#"</definedName>
    <definedName name="FDC_94_12" hidden="1">"#"</definedName>
    <definedName name="FDC_94_13" hidden="1">"#"</definedName>
    <definedName name="FDC_94_14" hidden="1">"#"</definedName>
    <definedName name="FDC_94_2" hidden="1">"#"</definedName>
    <definedName name="FDC_94_3" hidden="1">"#"</definedName>
    <definedName name="FDC_94_4" hidden="1">"#"</definedName>
    <definedName name="FDC_94_5" hidden="1">"#"</definedName>
    <definedName name="FDC_94_6" hidden="1">"#"</definedName>
    <definedName name="FDC_94_7" hidden="1">"#"</definedName>
    <definedName name="FDC_94_8" hidden="1">"#"</definedName>
    <definedName name="FDC_94_9" hidden="1">"#"</definedName>
    <definedName name="FDC_95_0" hidden="1">"#"</definedName>
    <definedName name="FDC_95_1" hidden="1">"#"</definedName>
    <definedName name="FDC_95_10" hidden="1">"#"</definedName>
    <definedName name="FDC_95_11" hidden="1">"#"</definedName>
    <definedName name="FDC_95_12" hidden="1">"#"</definedName>
    <definedName name="FDC_95_13" hidden="1">"#"</definedName>
    <definedName name="FDC_95_14" hidden="1">"#"</definedName>
    <definedName name="FDC_95_2" hidden="1">"#"</definedName>
    <definedName name="FDC_95_3" hidden="1">"#"</definedName>
    <definedName name="FDC_95_4" hidden="1">"#"</definedName>
    <definedName name="FDC_95_5" hidden="1">"#"</definedName>
    <definedName name="FDC_95_6" hidden="1">"#"</definedName>
    <definedName name="FDC_95_7" hidden="1">"#"</definedName>
    <definedName name="FDC_95_8" hidden="1">"#"</definedName>
    <definedName name="FDC_95_9" hidden="1">"#"</definedName>
    <definedName name="FDC_96_0" hidden="1">"#"</definedName>
    <definedName name="FDC_96_1" hidden="1">"#"</definedName>
    <definedName name="FDC_96_10" hidden="1">"#"</definedName>
    <definedName name="FDC_96_11" hidden="1">"#"</definedName>
    <definedName name="FDC_96_12" hidden="1">"#"</definedName>
    <definedName name="FDC_96_13" hidden="1">"#"</definedName>
    <definedName name="FDC_96_14" hidden="1">"#"</definedName>
    <definedName name="FDC_96_2" hidden="1">"#"</definedName>
    <definedName name="FDC_96_3" hidden="1">"#"</definedName>
    <definedName name="FDC_96_4" hidden="1">"#"</definedName>
    <definedName name="FDC_96_5" hidden="1">"#"</definedName>
    <definedName name="FDC_96_6" hidden="1">"#"</definedName>
    <definedName name="FDC_96_7" hidden="1">"#"</definedName>
    <definedName name="FDC_96_8" hidden="1">"#"</definedName>
    <definedName name="FDC_96_9" hidden="1">"#"</definedName>
    <definedName name="FDC_97_0" hidden="1">"#"</definedName>
    <definedName name="FDC_97_1" hidden="1">"#"</definedName>
    <definedName name="FDC_97_10" hidden="1">"#"</definedName>
    <definedName name="FDC_97_11" hidden="1">"#"</definedName>
    <definedName name="FDC_97_12" hidden="1">"#"</definedName>
    <definedName name="FDC_97_13" hidden="1">"#"</definedName>
    <definedName name="FDC_97_14" hidden="1">"#"</definedName>
    <definedName name="FDC_97_2" hidden="1">"#"</definedName>
    <definedName name="FDC_97_3" hidden="1">"#"</definedName>
    <definedName name="FDC_97_4" hidden="1">"#"</definedName>
    <definedName name="FDC_97_5" hidden="1">"#"</definedName>
    <definedName name="FDC_97_6" hidden="1">"#"</definedName>
    <definedName name="FDC_97_7" hidden="1">"#"</definedName>
    <definedName name="FDC_97_8" hidden="1">"#"</definedName>
    <definedName name="FDC_97_9" hidden="1">"#"</definedName>
    <definedName name="FDC_98_0" hidden="1">"#"</definedName>
    <definedName name="FDC_98_1" hidden="1">"#"</definedName>
    <definedName name="FDC_98_10" hidden="1">"#"</definedName>
    <definedName name="FDC_98_11" hidden="1">"#"</definedName>
    <definedName name="FDC_98_12" hidden="1">"#"</definedName>
    <definedName name="FDC_98_13" hidden="1">"#"</definedName>
    <definedName name="FDC_98_14" hidden="1">"#"</definedName>
    <definedName name="FDC_98_2" hidden="1">"#"</definedName>
    <definedName name="FDC_98_3" hidden="1">"#"</definedName>
    <definedName name="FDC_98_4" hidden="1">"#"</definedName>
    <definedName name="FDC_98_5" hidden="1">"#"</definedName>
    <definedName name="FDC_98_6" hidden="1">"#"</definedName>
    <definedName name="FDC_98_7" hidden="1">"#"</definedName>
    <definedName name="FDC_98_8" hidden="1">"#"</definedName>
    <definedName name="FDC_98_9" hidden="1">"#"</definedName>
    <definedName name="FDC_99_0" hidden="1">"#"</definedName>
    <definedName name="FDC_99_1" hidden="1">"#"</definedName>
    <definedName name="FDC_99_10" hidden="1">"#"</definedName>
    <definedName name="FDC_99_11" hidden="1">"#"</definedName>
    <definedName name="FDC_99_12" hidden="1">"#"</definedName>
    <definedName name="FDC_99_13" hidden="1">"#"</definedName>
    <definedName name="FDC_99_14" hidden="1">"#"</definedName>
    <definedName name="FDC_99_2" hidden="1">"#"</definedName>
    <definedName name="FDC_99_3" hidden="1">"#"</definedName>
    <definedName name="FDC_99_4" hidden="1">"#"</definedName>
    <definedName name="FDC_99_5" hidden="1">"#"</definedName>
    <definedName name="FDC_99_6" hidden="1">"#"</definedName>
    <definedName name="FDC_99_7" hidden="1">"#"</definedName>
    <definedName name="FDC_99_8" hidden="1">"#"</definedName>
    <definedName name="FDC_99_9" hidden="1">"#"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_1" hidden="1">"A35795"</definedName>
    <definedName name="FDD_10_2" hidden="1">"A36160"</definedName>
    <definedName name="FDD_10_3" hidden="1">"E36525"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_1" hidden="1">"E35795"</definedName>
    <definedName name="FDD_11_2" hidden="1">"E36160"</definedName>
    <definedName name="FDD_11_3" hidden="1">"E36525"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_1" hidden="1">"E35795"</definedName>
    <definedName name="FDD_12_2" hidden="1">"E36160"</definedName>
    <definedName name="FDD_12_3" hidden="1">"E36525"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_1" hidden="1">"A35795"</definedName>
    <definedName name="FDD_19_2" hidden="1">"E36160"</definedName>
    <definedName name="FDD_19_3" hidden="1">"E36525"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_1" hidden="1">"U35795"</definedName>
    <definedName name="FDD_25_2" hidden="1">"U36160"</definedName>
    <definedName name="FDD_25_3" hidden="1">"U36525"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1_1" hidden="1">"A35795"</definedName>
    <definedName name="FDD_41_2" hidden="1">"E36160"</definedName>
    <definedName name="FDD_41_3" hidden="1">"E36525"</definedName>
    <definedName name="FDD_42_0" hidden="1">"U25569"</definedName>
    <definedName name="FDD_42_1" hidden="1">"U35795"</definedName>
    <definedName name="FDD_42_2" hidden="1">"U36160"</definedName>
    <definedName name="FDD_42_3" hidden="1">"U36525"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_1" hidden="1">"E35795"</definedName>
    <definedName name="FDD_5_2" hidden="1">"E36160"</definedName>
    <definedName name="FDD_5_3" hidden="1">"E36525"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00" hidden="1">"A35044"</definedName>
    <definedName name="FDD_58_101" hidden="1">"A35051"</definedName>
    <definedName name="FDD_58_102" hidden="1">"A35058"</definedName>
    <definedName name="FDD_58_103" hidden="1">"A35065"</definedName>
    <definedName name="FDD_58_104" hidden="1">"A35072"</definedName>
    <definedName name="FDD_58_105" hidden="1">"A35079"</definedName>
    <definedName name="FDD_58_106" hidden="1">"A35086"</definedName>
    <definedName name="FDD_58_107" hidden="1">"A35093"</definedName>
    <definedName name="FDD_58_108" hidden="1">"A35100"</definedName>
    <definedName name="FDD_58_109" hidden="1">"A35107"</definedName>
    <definedName name="FDD_58_11" hidden="1">"A34699"</definedName>
    <definedName name="FDD_58_110" hidden="1">"A35114"</definedName>
    <definedName name="FDD_58_111" hidden="1">"A35121"</definedName>
    <definedName name="FDD_58_112" hidden="1">"A35128"</definedName>
    <definedName name="FDD_58_113" hidden="1">"A35135"</definedName>
    <definedName name="FDD_58_114" hidden="1">"A35142"</definedName>
    <definedName name="FDD_58_115" hidden="1">"A35149"</definedName>
    <definedName name="FDD_58_116" hidden="1">"A35156"</definedName>
    <definedName name="FDD_58_117" hidden="1">"A35162"</definedName>
    <definedName name="FDD_58_118" hidden="1">"A35170"</definedName>
    <definedName name="FDD_58_119" hidden="1">"A35177"</definedName>
    <definedName name="FDD_58_12" hidden="1">"A35064"</definedName>
    <definedName name="FDD_58_120" hidden="1">"A35184"</definedName>
    <definedName name="FDD_58_121" hidden="1">"A35191"</definedName>
    <definedName name="FDD_58_122" hidden="1">"A35198"</definedName>
    <definedName name="FDD_58_123" hidden="1">"A35205"</definedName>
    <definedName name="FDD_58_124" hidden="1">"A35212"</definedName>
    <definedName name="FDD_58_125" hidden="1">"A35219"</definedName>
    <definedName name="FDD_58_126" hidden="1">"A35226"</definedName>
    <definedName name="FDD_58_127" hidden="1">"A35233"</definedName>
    <definedName name="FDD_58_128" hidden="1">"A35240"</definedName>
    <definedName name="FDD_58_129" hidden="1">"A35247"</definedName>
    <definedName name="FDD_58_13" hidden="1">"A35430"</definedName>
    <definedName name="FDD_58_130" hidden="1">"A35254"</definedName>
    <definedName name="FDD_58_131" hidden="1">"A35261"</definedName>
    <definedName name="FDD_58_132" hidden="1">"A35268"</definedName>
    <definedName name="FDD_58_133" hidden="1">"A35275"</definedName>
    <definedName name="FDD_58_134" hidden="1">"A35282"</definedName>
    <definedName name="FDD_58_135" hidden="1">"A35289"</definedName>
    <definedName name="FDD_58_136" hidden="1">"A35296"</definedName>
    <definedName name="FDD_58_137" hidden="1">"A35303"</definedName>
    <definedName name="FDD_58_138" hidden="1">"A35310"</definedName>
    <definedName name="FDD_58_139" hidden="1">"A35317"</definedName>
    <definedName name="FDD_58_14" hidden="1">"A35795"</definedName>
    <definedName name="FDD_58_140" hidden="1">"A35324"</definedName>
    <definedName name="FDD_58_141" hidden="1">"A35331"</definedName>
    <definedName name="FDD_58_142" hidden="1">"A35338"</definedName>
    <definedName name="FDD_58_143" hidden="1">"A35345"</definedName>
    <definedName name="FDD_58_144" hidden="1">"A35352"</definedName>
    <definedName name="FDD_58_145" hidden="1">"A35359"</definedName>
    <definedName name="FDD_58_146" hidden="1">"A35366"</definedName>
    <definedName name="FDD_58_147" hidden="1">"A35373"</definedName>
    <definedName name="FDD_58_148" hidden="1">"A35380"</definedName>
    <definedName name="FDD_58_149" hidden="1">"A35387"</definedName>
    <definedName name="FDD_58_15" hidden="1">"A34449"</definedName>
    <definedName name="FDD_58_150" hidden="1">"A35394"</definedName>
    <definedName name="FDD_58_151" hidden="1">"A35401"</definedName>
    <definedName name="FDD_58_152" hidden="1">"A35408"</definedName>
    <definedName name="FDD_58_153" hidden="1">"A35415"</definedName>
    <definedName name="FDD_58_154" hidden="1">"A35422"</definedName>
    <definedName name="FDD_58_155" hidden="1">"A35429"</definedName>
    <definedName name="FDD_58_156" hidden="1">"A35436"</definedName>
    <definedName name="FDD_58_157" hidden="1">"A35443"</definedName>
    <definedName name="FDD_58_158" hidden="1">"A35450"</definedName>
    <definedName name="FDD_58_159" hidden="1">"A35457"</definedName>
    <definedName name="FDD_58_16" hidden="1">"A34456"</definedName>
    <definedName name="FDD_58_160" hidden="1">"A35464"</definedName>
    <definedName name="FDD_58_161" hidden="1">"A35471"</definedName>
    <definedName name="FDD_58_162" hidden="1">"A35478"</definedName>
    <definedName name="FDD_58_163" hidden="1">"A35485"</definedName>
    <definedName name="FDD_58_164" hidden="1">"A35492"</definedName>
    <definedName name="FDD_58_165" hidden="1">"A35499"</definedName>
    <definedName name="FDD_58_166" hidden="1">"A35506"</definedName>
    <definedName name="FDD_58_167" hidden="1">"A35513"</definedName>
    <definedName name="FDD_58_168" hidden="1">"A35520"</definedName>
    <definedName name="FDD_58_169" hidden="1">"A35527"</definedName>
    <definedName name="FDD_58_17" hidden="1">"A34463"</definedName>
    <definedName name="FDD_58_170" hidden="1">"A35534"</definedName>
    <definedName name="FDD_58_171" hidden="1">"A35541"</definedName>
    <definedName name="FDD_58_172" hidden="1">"A35548"</definedName>
    <definedName name="FDD_58_173" hidden="1">"A35555"</definedName>
    <definedName name="FDD_58_174" hidden="1">"A35562"</definedName>
    <definedName name="FDD_58_175" hidden="1">"A35569"</definedName>
    <definedName name="FDD_58_176" hidden="1">"A35576"</definedName>
    <definedName name="FDD_58_177" hidden="1">"A35583"</definedName>
    <definedName name="FDD_58_178" hidden="1">"A35590"</definedName>
    <definedName name="FDD_58_179" hidden="1">"A35597"</definedName>
    <definedName name="FDD_58_18" hidden="1">"A34470"</definedName>
    <definedName name="FDD_58_180" hidden="1">"A35604"</definedName>
    <definedName name="FDD_58_181" hidden="1">"A35611"</definedName>
    <definedName name="FDD_58_182" hidden="1">"A35618"</definedName>
    <definedName name="FDD_58_183" hidden="1">"A35625"</definedName>
    <definedName name="FDD_58_184" hidden="1">"A35632"</definedName>
    <definedName name="FDD_58_185" hidden="1">"A35639"</definedName>
    <definedName name="FDD_58_186" hidden="1">"A35646"</definedName>
    <definedName name="FDD_58_187" hidden="1">"A35653"</definedName>
    <definedName name="FDD_58_188" hidden="1">"A35660"</definedName>
    <definedName name="FDD_58_189" hidden="1">"A35667"</definedName>
    <definedName name="FDD_58_19" hidden="1">"A34477"</definedName>
    <definedName name="FDD_58_190" hidden="1">"A35674"</definedName>
    <definedName name="FDD_58_191" hidden="1">"A35681"</definedName>
    <definedName name="FDD_58_192" hidden="1">"A35688"</definedName>
    <definedName name="FDD_58_193" hidden="1">"A35695"</definedName>
    <definedName name="FDD_58_194" hidden="1">"A35702"</definedName>
    <definedName name="FDD_58_195" hidden="1">"A35709"</definedName>
    <definedName name="FDD_58_196" hidden="1">"A35716"</definedName>
    <definedName name="FDD_58_197" hidden="1">"A35723"</definedName>
    <definedName name="FDD_58_198" hidden="1">"A35730"</definedName>
    <definedName name="FDD_58_199" hidden="1">"A35737"</definedName>
    <definedName name="FDD_58_2" hidden="1">"A31412"</definedName>
    <definedName name="FDD_58_20" hidden="1">"A34484"</definedName>
    <definedName name="FDD_58_200" hidden="1">"A35744"</definedName>
    <definedName name="FDD_58_201" hidden="1">"A35751"</definedName>
    <definedName name="FDD_58_202" hidden="1">"A35758"</definedName>
    <definedName name="FDD_58_203" hidden="1">"A35765"</definedName>
    <definedName name="FDD_58_204" hidden="1">"A35772"</definedName>
    <definedName name="FDD_58_205" hidden="1">"A35779"</definedName>
    <definedName name="FDD_58_206" hidden="1">"A35786"</definedName>
    <definedName name="FDD_58_207" hidden="1">"A35793"</definedName>
    <definedName name="FDD_58_208" hidden="1">"A35800"</definedName>
    <definedName name="FDD_58_209" hidden="1">"A35807"</definedName>
    <definedName name="FDD_58_21" hidden="1">"A34491"</definedName>
    <definedName name="FDD_58_210" hidden="1">"A35814"</definedName>
    <definedName name="FDD_58_211" hidden="1">"A35821"</definedName>
    <definedName name="FDD_58_212" hidden="1">"A35828"</definedName>
    <definedName name="FDD_58_213" hidden="1">"A35835"</definedName>
    <definedName name="FDD_58_214" hidden="1">"A35842"</definedName>
    <definedName name="FDD_58_215" hidden="1">"A35849"</definedName>
    <definedName name="FDD_58_216" hidden="1">"A35856"</definedName>
    <definedName name="FDD_58_217" hidden="1">"A35863"</definedName>
    <definedName name="FDD_58_218" hidden="1">"A35870"</definedName>
    <definedName name="FDD_58_219" hidden="1">"A35877"</definedName>
    <definedName name="FDD_58_22" hidden="1">"A34498"</definedName>
    <definedName name="FDD_58_220" hidden="1">"A35884"</definedName>
    <definedName name="FDD_58_221" hidden="1">"A35891"</definedName>
    <definedName name="FDD_58_222" hidden="1">"A35898"</definedName>
    <definedName name="FDD_58_223" hidden="1">"A35905"</definedName>
    <definedName name="FDD_58_224" hidden="1">"A35912"</definedName>
    <definedName name="FDD_58_225" hidden="1">"A35919"</definedName>
    <definedName name="FDD_58_226" hidden="1">"A35926"</definedName>
    <definedName name="FDD_58_227" hidden="1">"A35933"</definedName>
    <definedName name="FDD_58_228" hidden="1">"A35940"</definedName>
    <definedName name="FDD_58_229" hidden="1">"A35947"</definedName>
    <definedName name="FDD_58_23" hidden="1">"A34505"</definedName>
    <definedName name="FDD_58_230" hidden="1">"A35954"</definedName>
    <definedName name="FDD_58_231" hidden="1">"A35961"</definedName>
    <definedName name="FDD_58_232" hidden="1">"A35968"</definedName>
    <definedName name="FDD_58_233" hidden="1">"A35975"</definedName>
    <definedName name="FDD_58_234" hidden="1">"A35982"</definedName>
    <definedName name="FDD_58_235" hidden="1">"A35989"</definedName>
    <definedName name="FDD_58_236" hidden="1">"A35996"</definedName>
    <definedName name="FDD_58_237" hidden="1">"A36003"</definedName>
    <definedName name="FDD_58_238" hidden="1">"A36010"</definedName>
    <definedName name="FDD_58_239" hidden="1">"A36017"</definedName>
    <definedName name="FDD_58_24" hidden="1">"A34512"</definedName>
    <definedName name="FDD_58_240" hidden="1">"A36024"</definedName>
    <definedName name="FDD_58_241" hidden="1">"A36031"</definedName>
    <definedName name="FDD_58_242" hidden="1">"A36038"</definedName>
    <definedName name="FDD_58_243" hidden="1">"A36045"</definedName>
    <definedName name="FDD_58_244" hidden="1">"A36052"</definedName>
    <definedName name="FDD_58_245" hidden="1">"A36059"</definedName>
    <definedName name="FDD_58_246" hidden="1">"A36066"</definedName>
    <definedName name="FDD_58_247" hidden="1">"A36073"</definedName>
    <definedName name="FDD_58_248" hidden="1">"A36080"</definedName>
    <definedName name="FDD_58_249" hidden="1">"A36087"</definedName>
    <definedName name="FDD_58_25" hidden="1">"A34519"</definedName>
    <definedName name="FDD_58_250" hidden="1">"A36094"</definedName>
    <definedName name="FDD_58_251" hidden="1">"A36101"</definedName>
    <definedName name="FDD_58_252" hidden="1">"A36108"</definedName>
    <definedName name="FDD_58_253" hidden="1">"A36115"</definedName>
    <definedName name="FDD_58_254" hidden="1">"A36122"</definedName>
    <definedName name="FDD_58_255" hidden="1">"A36129"</definedName>
    <definedName name="FDD_58_256" hidden="1">"A36136"</definedName>
    <definedName name="FDD_58_257" hidden="1">"A36143"</definedName>
    <definedName name="FDD_58_258" hidden="1">"A36150"</definedName>
    <definedName name="FDD_58_259" hidden="1">"A36157"</definedName>
    <definedName name="FDD_58_26" hidden="1">"A34526"</definedName>
    <definedName name="FDD_58_260" hidden="1">"A36164"</definedName>
    <definedName name="FDD_58_27" hidden="1">"A34533"</definedName>
    <definedName name="FDD_58_28" hidden="1">"A34540"</definedName>
    <definedName name="FDD_58_29" hidden="1">"A34547"</definedName>
    <definedName name="FDD_58_3" hidden="1">"A31777"</definedName>
    <definedName name="FDD_58_30" hidden="1">"A34554"</definedName>
    <definedName name="FDD_58_31" hidden="1">"A34561"</definedName>
    <definedName name="FDD_58_32" hidden="1">"A34568"</definedName>
    <definedName name="FDD_58_33" hidden="1">"A34575"</definedName>
    <definedName name="FDD_58_34" hidden="1">"A34582"</definedName>
    <definedName name="FDD_58_35" hidden="1">"A34589"</definedName>
    <definedName name="FDD_58_36" hidden="1">"A34596"</definedName>
    <definedName name="FDD_58_37" hidden="1">"A34603"</definedName>
    <definedName name="FDD_58_38" hidden="1">"A34610"</definedName>
    <definedName name="FDD_58_39" hidden="1">"A34617"</definedName>
    <definedName name="FDD_58_4" hidden="1">"A32142"</definedName>
    <definedName name="FDD_58_40" hidden="1">"A34624"</definedName>
    <definedName name="FDD_58_41" hidden="1">"A34631"</definedName>
    <definedName name="FDD_58_42" hidden="1">"A34638"</definedName>
    <definedName name="FDD_58_43" hidden="1">"A34645"</definedName>
    <definedName name="FDD_58_44" hidden="1">"A34652"</definedName>
    <definedName name="FDD_58_45" hidden="1">"A34659"</definedName>
    <definedName name="FDD_58_46" hidden="1">"A34666"</definedName>
    <definedName name="FDD_58_47" hidden="1">"A34673"</definedName>
    <definedName name="FDD_58_48" hidden="1">"A34680"</definedName>
    <definedName name="FDD_58_49" hidden="1">"A34687"</definedName>
    <definedName name="FDD_58_5" hidden="1">"A32508"</definedName>
    <definedName name="FDD_58_50" hidden="1">"A34694"</definedName>
    <definedName name="FDD_58_51" hidden="1">"A34701"</definedName>
    <definedName name="FDD_58_52" hidden="1">"A34708"</definedName>
    <definedName name="FDD_58_53" hidden="1">"A34715"</definedName>
    <definedName name="FDD_58_54" hidden="1">"A34722"</definedName>
    <definedName name="FDD_58_55" hidden="1">"A34729"</definedName>
    <definedName name="FDD_58_56" hidden="1">"A34736"</definedName>
    <definedName name="FDD_58_57" hidden="1">"A34743"</definedName>
    <definedName name="FDD_58_58" hidden="1">"A34750"</definedName>
    <definedName name="FDD_58_59" hidden="1">"A34757"</definedName>
    <definedName name="FDD_58_6" hidden="1">"A32873"</definedName>
    <definedName name="FDD_58_60" hidden="1">"A34764"</definedName>
    <definedName name="FDD_58_61" hidden="1">"A34771"</definedName>
    <definedName name="FDD_58_62" hidden="1">"A34778"</definedName>
    <definedName name="FDD_58_63" hidden="1">"A34785"</definedName>
    <definedName name="FDD_58_64" hidden="1">"A34792"</definedName>
    <definedName name="FDD_58_65" hidden="1">"A34799"</definedName>
    <definedName name="FDD_58_66" hidden="1">"A34806"</definedName>
    <definedName name="FDD_58_67" hidden="1">"A34813"</definedName>
    <definedName name="FDD_58_68" hidden="1">"A34820"</definedName>
    <definedName name="FDD_58_69" hidden="1">"A34827"</definedName>
    <definedName name="FDD_58_7" hidden="1">"A33238"</definedName>
    <definedName name="FDD_58_70" hidden="1">"A34834"</definedName>
    <definedName name="FDD_58_71" hidden="1">"A34841"</definedName>
    <definedName name="FDD_58_72" hidden="1">"A34848"</definedName>
    <definedName name="FDD_58_73" hidden="1">"A34855"</definedName>
    <definedName name="FDD_58_74" hidden="1">"A34862"</definedName>
    <definedName name="FDD_58_75" hidden="1">"A34869"</definedName>
    <definedName name="FDD_58_76" hidden="1">"A34876"</definedName>
    <definedName name="FDD_58_77" hidden="1">"A34883"</definedName>
    <definedName name="FDD_58_78" hidden="1">"A34890"</definedName>
    <definedName name="FDD_58_79" hidden="1">"A34897"</definedName>
    <definedName name="FDD_58_8" hidden="1">"A33603"</definedName>
    <definedName name="FDD_58_80" hidden="1">"A34904"</definedName>
    <definedName name="FDD_58_81" hidden="1">"A34911"</definedName>
    <definedName name="FDD_58_82" hidden="1">"A34918"</definedName>
    <definedName name="FDD_58_83" hidden="1">"A34925"</definedName>
    <definedName name="FDD_58_84" hidden="1">"A34932"</definedName>
    <definedName name="FDD_58_85" hidden="1">"A34939"</definedName>
    <definedName name="FDD_58_86" hidden="1">"A34946"</definedName>
    <definedName name="FDD_58_87" hidden="1">"A34953"</definedName>
    <definedName name="FDD_58_88" hidden="1">"A34960"</definedName>
    <definedName name="FDD_58_89" hidden="1">"A34967"</definedName>
    <definedName name="FDD_58_9" hidden="1">"A33969"</definedName>
    <definedName name="FDD_58_90" hidden="1">"A34974"</definedName>
    <definedName name="FDD_58_91" hidden="1">"A34981"</definedName>
    <definedName name="FDD_58_92" hidden="1">"A34988"</definedName>
    <definedName name="FDD_58_93" hidden="1">"A34995"</definedName>
    <definedName name="FDD_58_94" hidden="1">"A35002"</definedName>
    <definedName name="FDD_58_95" hidden="1">"A35009"</definedName>
    <definedName name="FDD_58_96" hidden="1">"A35016"</definedName>
    <definedName name="FDD_58_97" hidden="1">"A35023"</definedName>
    <definedName name="FDD_58_98" hidden="1">"A35030"</definedName>
    <definedName name="FDD_58_99" hidden="1">"A35037"</definedName>
    <definedName name="FDD_59_0" hidden="1">"A30681"</definedName>
    <definedName name="FDD_59_1" hidden="1">"A31047"</definedName>
    <definedName name="FDD_59_10" hidden="1">"A34334"</definedName>
    <definedName name="FDD_59_100" hidden="1">"A35044"</definedName>
    <definedName name="FDD_59_101" hidden="1">"A35051"</definedName>
    <definedName name="FDD_59_102" hidden="1">"A35059"</definedName>
    <definedName name="FDD_59_103" hidden="1">"A35065"</definedName>
    <definedName name="FDD_59_104" hidden="1">"A35072"</definedName>
    <definedName name="FDD_59_105" hidden="1">"A35079"</definedName>
    <definedName name="FDD_59_106" hidden="1">"A35086"</definedName>
    <definedName name="FDD_59_107" hidden="1">"A35093"</definedName>
    <definedName name="FDD_59_108" hidden="1">"A35100"</definedName>
    <definedName name="FDD_59_109" hidden="1">"A35107"</definedName>
    <definedName name="FDD_59_11" hidden="1">"A34699"</definedName>
    <definedName name="FDD_59_110" hidden="1">"A35114"</definedName>
    <definedName name="FDD_59_111" hidden="1">"A35121"</definedName>
    <definedName name="FDD_59_112" hidden="1">"A35128"</definedName>
    <definedName name="FDD_59_113" hidden="1">"A35135"</definedName>
    <definedName name="FDD_59_114" hidden="1">"A35141"</definedName>
    <definedName name="FDD_59_115" hidden="1">"A35149"</definedName>
    <definedName name="FDD_59_116" hidden="1">"A35156"</definedName>
    <definedName name="FDD_59_117" hidden="1">"A35163"</definedName>
    <definedName name="FDD_59_118" hidden="1">"A35170"</definedName>
    <definedName name="FDD_59_119" hidden="1">"A35177"</definedName>
    <definedName name="FDD_59_12" hidden="1">"A35064"</definedName>
    <definedName name="FDD_59_120" hidden="1">"A35184"</definedName>
    <definedName name="FDD_59_121" hidden="1">"A35192"</definedName>
    <definedName name="FDD_59_122" hidden="1">"A35198"</definedName>
    <definedName name="FDD_59_123" hidden="1">"A35205"</definedName>
    <definedName name="FDD_59_124" hidden="1">"A35213"</definedName>
    <definedName name="FDD_59_125" hidden="1">"A35219"</definedName>
    <definedName name="FDD_59_126" hidden="1">"A35226"</definedName>
    <definedName name="FDD_59_127" hidden="1">"A35233"</definedName>
    <definedName name="FDD_59_128" hidden="1">"A35240"</definedName>
    <definedName name="FDD_59_129" hidden="1">"A35247"</definedName>
    <definedName name="FDD_59_13" hidden="1">"A35430"</definedName>
    <definedName name="FDD_59_130" hidden="1">"A35254"</definedName>
    <definedName name="FDD_59_131" hidden="1">"A35261"</definedName>
    <definedName name="FDD_59_132" hidden="1">"A35268"</definedName>
    <definedName name="FDD_59_133" hidden="1">"A35275"</definedName>
    <definedName name="FDD_59_134" hidden="1">"A35282"</definedName>
    <definedName name="FDD_59_135" hidden="1">"A35289"</definedName>
    <definedName name="FDD_59_136" hidden="1">"A35296"</definedName>
    <definedName name="FDD_59_137" hidden="1">"A35303"</definedName>
    <definedName name="FDD_59_138" hidden="1">"A35310"</definedName>
    <definedName name="FDD_59_139" hidden="1">"A35317"</definedName>
    <definedName name="FDD_59_14" hidden="1">"A35795"</definedName>
    <definedName name="FDD_59_140" hidden="1">"A35324"</definedName>
    <definedName name="FDD_59_141" hidden="1">"A35331"</definedName>
    <definedName name="FDD_59_142" hidden="1">"A35338"</definedName>
    <definedName name="FDD_59_143" hidden="1">"A35345"</definedName>
    <definedName name="FDD_59_144" hidden="1">"A35352"</definedName>
    <definedName name="FDD_59_145" hidden="1">"A35359"</definedName>
    <definedName name="FDD_59_146" hidden="1">"A35366"</definedName>
    <definedName name="FDD_59_147" hidden="1">"A35373"</definedName>
    <definedName name="FDD_59_148" hidden="1">"A35380"</definedName>
    <definedName name="FDD_59_149" hidden="1">"A35387"</definedName>
    <definedName name="FDD_59_15" hidden="1">"A34449"</definedName>
    <definedName name="FDD_59_150" hidden="1">"A35394"</definedName>
    <definedName name="FDD_59_151" hidden="1">"A35401"</definedName>
    <definedName name="FDD_59_152" hidden="1">"A35408"</definedName>
    <definedName name="FDD_59_153" hidden="1">"A35415"</definedName>
    <definedName name="FDD_59_154" hidden="1">"A35422"</definedName>
    <definedName name="FDD_59_155" hidden="1">"A35429"</definedName>
    <definedName name="FDD_59_156" hidden="1">"A35436"</definedName>
    <definedName name="FDD_59_157" hidden="1">"A35443"</definedName>
    <definedName name="FDD_59_158" hidden="1">"A35450"</definedName>
    <definedName name="FDD_59_159" hidden="1">"A35457"</definedName>
    <definedName name="FDD_59_16" hidden="1">"A34457"</definedName>
    <definedName name="FDD_59_160" hidden="1">"A35464"</definedName>
    <definedName name="FDD_59_161" hidden="1">"A35471"</definedName>
    <definedName name="FDD_59_162" hidden="1">"A35478"</definedName>
    <definedName name="FDD_59_163" hidden="1">"A35485"</definedName>
    <definedName name="FDD_59_164" hidden="1">"A35492"</definedName>
    <definedName name="FDD_59_165" hidden="1">"A35499"</definedName>
    <definedName name="FDD_59_166" hidden="1">"A35506"</definedName>
    <definedName name="FDD_59_167" hidden="1">"A35513"</definedName>
    <definedName name="FDD_59_168" hidden="1">"A35521"</definedName>
    <definedName name="FDD_59_169" hidden="1">"A35527"</definedName>
    <definedName name="FDD_59_17" hidden="1">"A34463"</definedName>
    <definedName name="FDD_59_170" hidden="1">"A35534"</definedName>
    <definedName name="FDD_59_171" hidden="1">"A35541"</definedName>
    <definedName name="FDD_59_172" hidden="1">"A35548"</definedName>
    <definedName name="FDD_59_173" hidden="1">"A35556"</definedName>
    <definedName name="FDD_59_174" hidden="1">"A35562"</definedName>
    <definedName name="FDD_59_175" hidden="1">"A35569"</definedName>
    <definedName name="FDD_59_176" hidden="1">"A35577"</definedName>
    <definedName name="FDD_59_177" hidden="1">"A35583"</definedName>
    <definedName name="FDD_59_178" hidden="1">"A35590"</definedName>
    <definedName name="FDD_59_179" hidden="1">"A35597"</definedName>
    <definedName name="FDD_59_18" hidden="1">"A34470"</definedName>
    <definedName name="FDD_59_180" hidden="1">"A35604"</definedName>
    <definedName name="FDD_59_181" hidden="1">"A35611"</definedName>
    <definedName name="FDD_59_182" hidden="1">"A35618"</definedName>
    <definedName name="FDD_59_183" hidden="1">"A35625"</definedName>
    <definedName name="FDD_59_184" hidden="1">"A35632"</definedName>
    <definedName name="FDD_59_185" hidden="1">"A35639"</definedName>
    <definedName name="FDD_59_186" hidden="1">"A35646"</definedName>
    <definedName name="FDD_59_187" hidden="1">"A35653"</definedName>
    <definedName name="FDD_59_188" hidden="1">"A35660"</definedName>
    <definedName name="FDD_59_189" hidden="1">"A35668"</definedName>
    <definedName name="FDD_59_19" hidden="1">"A34477"</definedName>
    <definedName name="FDD_59_190" hidden="1">"A35674"</definedName>
    <definedName name="FDD_59_191" hidden="1">"A35681"</definedName>
    <definedName name="FDD_59_192" hidden="1">"A35688"</definedName>
    <definedName name="FDD_59_193" hidden="1">"A35695"</definedName>
    <definedName name="FDD_59_194" hidden="1">"A35702"</definedName>
    <definedName name="FDD_59_195" hidden="1">"A35709"</definedName>
    <definedName name="FDD_59_196" hidden="1">"A35716"</definedName>
    <definedName name="FDD_59_197" hidden="1">"A35723"</definedName>
    <definedName name="FDD_59_198" hidden="1">"A35730"</definedName>
    <definedName name="FDD_59_199" hidden="1">"A35737"</definedName>
    <definedName name="FDD_59_2" hidden="1">"A31412"</definedName>
    <definedName name="FDD_59_20" hidden="1">"A34485"</definedName>
    <definedName name="FDD_59_200" hidden="1">"A35744"</definedName>
    <definedName name="FDD_59_201" hidden="1">"A35751"</definedName>
    <definedName name="FDD_59_202" hidden="1">"A35758"</definedName>
    <definedName name="FDD_59_203" hidden="1">"A35765"</definedName>
    <definedName name="FDD_59_204" hidden="1">"A35772"</definedName>
    <definedName name="FDD_59_205" hidden="1">"A35779"</definedName>
    <definedName name="FDD_59_206" hidden="1">"A35786"</definedName>
    <definedName name="FDD_59_207" hidden="1">"A35793"</definedName>
    <definedName name="FDD_59_208" hidden="1">"A35800"</definedName>
    <definedName name="FDD_59_209" hidden="1">"A35807"</definedName>
    <definedName name="FDD_59_21" hidden="1">"A34491"</definedName>
    <definedName name="FDD_59_210" hidden="1">"A35814"</definedName>
    <definedName name="FDD_59_211" hidden="1">"A35821"</definedName>
    <definedName name="FDD_59_212" hidden="1">"A35828"</definedName>
    <definedName name="FDD_59_213" hidden="1">"A35835"</definedName>
    <definedName name="FDD_59_214" hidden="1">"A35842"</definedName>
    <definedName name="FDD_59_215" hidden="1">"A35849"</definedName>
    <definedName name="FDD_59_216" hidden="1">"A35856"</definedName>
    <definedName name="FDD_59_217" hidden="1">"A35863"</definedName>
    <definedName name="FDD_59_218" hidden="1">"A35870"</definedName>
    <definedName name="FDD_59_219" hidden="1">"A35877"</definedName>
    <definedName name="FDD_59_22" hidden="1">"A34498"</definedName>
    <definedName name="FDD_59_220" hidden="1">"A35884"</definedName>
    <definedName name="FDD_59_221" hidden="1">"A35891"</definedName>
    <definedName name="FDD_59_222" hidden="1">"A35899"</definedName>
    <definedName name="FDD_59_223" hidden="1">"A35905"</definedName>
    <definedName name="FDD_59_224" hidden="1">"A35912"</definedName>
    <definedName name="FDD_59_225" hidden="1">"A35919"</definedName>
    <definedName name="FDD_59_226" hidden="1">"A35926"</definedName>
    <definedName name="FDD_59_227" hidden="1">"A35933"</definedName>
    <definedName name="FDD_59_228" hidden="1">"A35941"</definedName>
    <definedName name="FDD_59_229" hidden="1">"A35947"</definedName>
    <definedName name="FDD_59_23" hidden="1">"A34505"</definedName>
    <definedName name="FDD_59_230" hidden="1">"A35954"</definedName>
    <definedName name="FDD_59_231" hidden="1">"A35961"</definedName>
    <definedName name="FDD_59_232" hidden="1">"A35968"</definedName>
    <definedName name="FDD_59_233" hidden="1">"A35975"</definedName>
    <definedName name="FDD_59_234" hidden="1">"A35982"</definedName>
    <definedName name="FDD_59_235" hidden="1">"A35989"</definedName>
    <definedName name="FDD_59_236" hidden="1">"A35996"</definedName>
    <definedName name="FDD_59_237" hidden="1">"A36003"</definedName>
    <definedName name="FDD_59_238" hidden="1">"A36010"</definedName>
    <definedName name="FDD_59_239" hidden="1">"A36017"</definedName>
    <definedName name="FDD_59_24" hidden="1">"A34512"</definedName>
    <definedName name="FDD_59_240" hidden="1">"A36024"</definedName>
    <definedName name="FDD_59_241" hidden="1">"A36031"</definedName>
    <definedName name="FDD_59_242" hidden="1">"A36039"</definedName>
    <definedName name="FDD_59_243" hidden="1">"A36045"</definedName>
    <definedName name="FDD_59_244" hidden="1">"A36052"</definedName>
    <definedName name="FDD_59_245" hidden="1">"A36059"</definedName>
    <definedName name="FDD_59_246" hidden="1">"A36066"</definedName>
    <definedName name="FDD_59_247" hidden="1">"A36073"</definedName>
    <definedName name="FDD_59_248" hidden="1">"A36080"</definedName>
    <definedName name="FDD_59_249" hidden="1">"A36087"</definedName>
    <definedName name="FDD_59_25" hidden="1">"A34519"</definedName>
    <definedName name="FDD_59_250" hidden="1">"A36094"</definedName>
    <definedName name="FDD_59_251" hidden="1">"A36101"</definedName>
    <definedName name="FDD_59_252" hidden="1">"A36108"</definedName>
    <definedName name="FDD_59_253" hidden="1">"A36116"</definedName>
    <definedName name="FDD_59_254" hidden="1">"A36122"</definedName>
    <definedName name="FDD_59_255" hidden="1">"A36129"</definedName>
    <definedName name="FDD_59_256" hidden="1">"A36136"</definedName>
    <definedName name="FDD_59_257" hidden="1">"A36143"</definedName>
    <definedName name="FDD_59_258" hidden="1">"A36150"</definedName>
    <definedName name="FDD_59_259" hidden="1">"A36157"</definedName>
    <definedName name="FDD_59_26" hidden="1">"A34526"</definedName>
    <definedName name="FDD_59_260" hidden="1">"A36164"</definedName>
    <definedName name="FDD_59_27" hidden="1">"A34533"</definedName>
    <definedName name="FDD_59_28" hidden="1">"A34540"</definedName>
    <definedName name="FDD_59_29" hidden="1">"A34547"</definedName>
    <definedName name="FDD_59_3" hidden="1">"A31777"</definedName>
    <definedName name="FDD_59_30" hidden="1">"A34554"</definedName>
    <definedName name="FDD_59_31" hidden="1">"A34561"</definedName>
    <definedName name="FDD_59_32" hidden="1">"A34568"</definedName>
    <definedName name="FDD_59_33" hidden="1">"A34576"</definedName>
    <definedName name="FDD_59_34" hidden="1">"A34582"</definedName>
    <definedName name="FDD_59_35" hidden="1">"A34589"</definedName>
    <definedName name="FDD_59_36" hidden="1">"A34596"</definedName>
    <definedName name="FDD_59_37" hidden="1">"A34603"</definedName>
    <definedName name="FDD_59_38" hidden="1">"A34610"</definedName>
    <definedName name="FDD_59_39" hidden="1">"A34617"</definedName>
    <definedName name="FDD_59_4" hidden="1">"A32142"</definedName>
    <definedName name="FDD_59_40" hidden="1">"A34624"</definedName>
    <definedName name="FDD_59_41" hidden="1">"A34631"</definedName>
    <definedName name="FDD_59_42" hidden="1">"A34638"</definedName>
    <definedName name="FDD_59_43" hidden="1">"A34645"</definedName>
    <definedName name="FDD_59_44" hidden="1">"A34652"</definedName>
    <definedName name="FDD_59_45" hidden="1">"A34659"</definedName>
    <definedName name="FDD_59_46" hidden="1">"A34666"</definedName>
    <definedName name="FDD_59_47" hidden="1">"A34673"</definedName>
    <definedName name="FDD_59_48" hidden="1">"A34680"</definedName>
    <definedName name="FDD_59_49" hidden="1">"A34687"</definedName>
    <definedName name="FDD_59_5" hidden="1">"A32508"</definedName>
    <definedName name="FDD_59_50" hidden="1">"A34696"</definedName>
    <definedName name="FDD_59_51" hidden="1">"A34702"</definedName>
    <definedName name="FDD_59_52" hidden="1">"A34708"</definedName>
    <definedName name="FDD_59_53" hidden="1">"A34715"</definedName>
    <definedName name="FDD_59_54" hidden="1">"A34722"</definedName>
    <definedName name="FDD_59_55" hidden="1">"A34729"</definedName>
    <definedName name="FDD_59_56" hidden="1">"A34736"</definedName>
    <definedName name="FDD_59_57" hidden="1">"A34743"</definedName>
    <definedName name="FDD_59_58" hidden="1">"A34750"</definedName>
    <definedName name="FDD_59_59" hidden="1">"A34757"</definedName>
    <definedName name="FDD_59_6" hidden="1">"A32873"</definedName>
    <definedName name="FDD_59_60" hidden="1">"A34764"</definedName>
    <definedName name="FDD_59_61" hidden="1">"A34771"</definedName>
    <definedName name="FDD_59_62" hidden="1">"A34778"</definedName>
    <definedName name="FDD_59_63" hidden="1">"A34785"</definedName>
    <definedName name="FDD_59_64" hidden="1">"A34792"</definedName>
    <definedName name="FDD_59_65" hidden="1">"A34799"</definedName>
    <definedName name="FDD_59_66" hidden="1">"A34807"</definedName>
    <definedName name="FDD_59_67" hidden="1">"A34813"</definedName>
    <definedName name="FDD_59_68" hidden="1">"A34820"</definedName>
    <definedName name="FDD_59_69" hidden="1">"A34828"</definedName>
    <definedName name="FDD_59_7" hidden="1">"A33238"</definedName>
    <definedName name="FDD_59_70" hidden="1">"A34834"</definedName>
    <definedName name="FDD_59_71" hidden="1">"A34841"</definedName>
    <definedName name="FDD_59_72" hidden="1">"A34848"</definedName>
    <definedName name="FDD_59_73" hidden="1">"A34855"</definedName>
    <definedName name="FDD_59_74" hidden="1">"A34862"</definedName>
    <definedName name="FDD_59_75" hidden="1">"A34870"</definedName>
    <definedName name="FDD_59_76" hidden="1">"A34876"</definedName>
    <definedName name="FDD_59_77" hidden="1">"A34883"</definedName>
    <definedName name="FDD_59_78" hidden="1">"A34891"</definedName>
    <definedName name="FDD_59_79" hidden="1">"A34897"</definedName>
    <definedName name="FDD_59_8" hidden="1">"A33603"</definedName>
    <definedName name="FDD_59_80" hidden="1">"A34904"</definedName>
    <definedName name="FDD_59_81" hidden="1">"A34911"</definedName>
    <definedName name="FDD_59_82" hidden="1">"A34918"</definedName>
    <definedName name="FDD_59_83" hidden="1">"A34925"</definedName>
    <definedName name="FDD_59_84" hidden="1">"A34932"</definedName>
    <definedName name="FDD_59_85" hidden="1">"A34940"</definedName>
    <definedName name="FDD_59_86" hidden="1">"A34946"</definedName>
    <definedName name="FDD_59_87" hidden="1">"A34953"</definedName>
    <definedName name="FDD_59_88" hidden="1">"A34960"</definedName>
    <definedName name="FDD_59_89" hidden="1">"A34967"</definedName>
    <definedName name="FDD_59_9" hidden="1">"A33969"</definedName>
    <definedName name="FDD_59_90" hidden="1">"A34974"</definedName>
    <definedName name="FDD_59_91" hidden="1">"A34981"</definedName>
    <definedName name="FDD_59_92" hidden="1">"A34988"</definedName>
    <definedName name="FDD_59_93" hidden="1">"A34995"</definedName>
    <definedName name="FDD_59_94" hidden="1">"A35002"</definedName>
    <definedName name="FDD_59_95" hidden="1">"A35009"</definedName>
    <definedName name="FDD_59_96" hidden="1">"A35016"</definedName>
    <definedName name="FDD_59_97" hidden="1">"A35023"</definedName>
    <definedName name="FDD_59_98" hidden="1">"A35030"</definedName>
    <definedName name="FDD_59_99" hidden="1">"A35037"</definedName>
    <definedName name="FDD_6_0" hidden="1">"A25569"</definedName>
    <definedName name="FDD_6_1" hidden="1">"A35795"</definedName>
    <definedName name="FDD_6_2" hidden="1">"E36160"</definedName>
    <definedName name="FDD_6_3" hidden="1">"E36525"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_1" hidden="1">"E35795"</definedName>
    <definedName name="FDD_7_2" hidden="1">"E36160"</definedName>
    <definedName name="FDD_7_3" hidden="1">"E36525"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_1" hidden="1">"E35795"</definedName>
    <definedName name="FDD_8_2" hidden="1">"E36160"</definedName>
    <definedName name="FDD_8_3" hidden="1">"E36525"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_1" hidden="1">"E35795"</definedName>
    <definedName name="FDD_9_2" hidden="1">"E36160"</definedName>
    <definedName name="FDD_9_3" hidden="1">"E36525"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df" localSheetId="2" hidden="1">{"celkový rozpočet - detail",#N/A,FALSE,"Aktualizace č. 1"}</definedName>
    <definedName name="fddf" hidden="1">{"celkový rozpočet - detail",#N/A,FALSE,"Aktualizace č. 1"}</definedName>
    <definedName name="fd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d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dgdfg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fdgdfg" hidden="1">{#N/A,#N/A,TRUE,"Allacciamenti 5 anni";#N/A,#N/A,TRUE,"Carico 5 anni";#N/A,#N/A,TRUE,"Qualità a) 5 anni";#N/A,#N/A,TRUE,"Qualità b) 5 anni";#N/A,#N/A,TRUE,"Impatto ambientale 5 anni";#N/A,#N/A,TRUE,"Adeg. tecnico 5 anni"}</definedName>
    <definedName name="fdgf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fdgf" hidden="1">{#N/A,#N/A,TRUE,"Allacciamenti 5 anni";#N/A,#N/A,TRUE,"Carico 5 anni";#N/A,#N/A,TRUE,"Qualità a) 5 anni";#N/A,#N/A,TRUE,"Qualità b) 5 anni";#N/A,#N/A,TRUE,"Impatto ambientale 5 anni";#N/A,#N/A,TRUE,"Adeg. tecnico 5 anni"}</definedName>
    <definedName name="fdhfdh" localSheetId="2" hidden="1">{"First Page",#N/A,FALSE,"Surfactants LBO";"Second Page",#N/A,FALSE,"Surfactants LBO"}</definedName>
    <definedName name="fdhfdh" hidden="1">{"First Page",#N/A,FALSE,"Surfactants LBO";"Second Page",#N/A,FALSE,"Surfactants LBO"}</definedName>
    <definedName name="fdhfghfdh" localSheetId="2" hidden="1">{"First Page",#N/A,FALSE,"Surfactants LBO";"Second Page",#N/A,FALSE,"Surfactants LBO"}</definedName>
    <definedName name="fdhfghfdh" hidden="1">{"First Page",#N/A,FALSE,"Surfactants LBO";"Second Page",#N/A,FALSE,"Surfactants LBO"}</definedName>
    <definedName name="FDP_165_1_aUrv" hidden="1">[64]Forecasts_VDF!$E$4</definedName>
    <definedName name="FDP_166_1_aUrv" hidden="1">[64]Forecasts_VDF!$E$5</definedName>
    <definedName name="FDP_167_1_aUrv" hidden="1">[64]Forecasts_VDF!$E$6</definedName>
    <definedName name="FDP_168_1_aSrv" hidden="1">[64]Forecasts_VDF!$E$7</definedName>
    <definedName name="FDP_169_1_aUrv" hidden="1">[64]Forecasts_VDF!$E$8</definedName>
    <definedName name="FDP_170_1_aSrv" hidden="1">[64]Forecasts_VDF!$E$9</definedName>
    <definedName name="FDP_171_1_aUrv" hidden="1">[64]Forecasts_VDF!$E$10</definedName>
    <definedName name="FDP_172_1_aUrv" hidden="1">[64]Forecasts_VDF!$E$11</definedName>
    <definedName name="FDP_173_1_aUrv" hidden="1">[64]Forecasts_VDF!$E$12</definedName>
    <definedName name="FDP_174_1_aSrv" hidden="1">[64]Forecasts_VDF!$E$13</definedName>
    <definedName name="FDP_175_1_aUrv" hidden="1">[64]Forecasts_VDF!$E$14</definedName>
    <definedName name="FDP_176_1_aUrv" hidden="1">[64]Forecasts_VDF!$E$15</definedName>
    <definedName name="FDP_177_1_aSrv" hidden="1">[64]Forecasts_VDF!$E$16</definedName>
    <definedName name="FDP_178_1_aSrv" hidden="1">[64]Forecasts_VDF!$E$17</definedName>
    <definedName name="FDP_179_1_aSrv" hidden="1">[64]Forecasts_VDF!$E$19</definedName>
    <definedName name="FDP_180_1_aSrv" hidden="1">[64]Forecasts_VDF!$E$21</definedName>
    <definedName name="FDP_181_1_aUrv" hidden="1">[64]Forecasts_VDF!$E$22</definedName>
    <definedName name="FDP_182_1_aSrv" hidden="1">[64]Forecasts_VDF!$E$23</definedName>
    <definedName name="FDP_183_1_aSrv" hidden="1">[64]Forecasts_VDF!$E$25</definedName>
    <definedName name="FDP_184_1_aUrv" hidden="1">[64]Forecasts_VDF!$E$26</definedName>
    <definedName name="FDP_185_1_aSrv" hidden="1">[64]Forecasts_VDF!$E$27</definedName>
    <definedName name="FDP_186_1_aUrv" hidden="1">[64]Forecasts_VDF!$E$28</definedName>
    <definedName name="FDP_187_1_aSrv" hidden="1">[64]Forecasts_VDF!$E$29</definedName>
    <definedName name="FDP_188_1_aUrv" hidden="1">[64]Forecasts_VDF!$E$32</definedName>
    <definedName name="FDP_189_1_aUrv" hidden="1">[64]Forecasts_VDF!$E$33</definedName>
    <definedName name="FDP_190_1_aUrv" hidden="1">[64]Forecasts_VDF!$E$35</definedName>
    <definedName name="FDP_191_1_aUrv" hidden="1">[64]Forecasts_VDF!$E$36</definedName>
    <definedName name="FDP_192_1_aSrv" hidden="1">[64]Forecasts_VDF!$E$37</definedName>
    <definedName name="FDP_193_1_aUrv" hidden="1">[64]Forecasts_VDF!$E$38</definedName>
    <definedName name="FDP_194_1_aUrv" hidden="1">[64]Forecasts_VDF!$E$39</definedName>
    <definedName name="FDP_195_1_aUrv" hidden="1">[64]Forecasts_VDF!$E$41</definedName>
    <definedName name="FDP_196_1_aSrv" hidden="1">[64]Forecasts_VDF!$E$42</definedName>
    <definedName name="FDP_197_1_aUrv" hidden="1">[64]Forecasts_VDF!$E$44</definedName>
    <definedName name="FDP_198_1_aSrv" hidden="1">[64]Forecasts_VDF!$E$45</definedName>
    <definedName name="FDP_199_1_aUrv" hidden="1">[64]Forecasts_VDF!$E$47</definedName>
    <definedName name="FDP_200_1_aUrv" hidden="1">[64]Forecasts_VDF!$E$48</definedName>
    <definedName name="FDP_201_1_aUrv" hidden="1">[64]Forecasts_VDF!$E$49</definedName>
    <definedName name="FDP_202_1_aUrv" hidden="1">[64]Forecasts_VDF!$E$50</definedName>
    <definedName name="FDP_203_1_aSrv" hidden="1">[64]Forecasts_VDF!$E$54</definedName>
    <definedName name="FDP_204_1_aUrv" hidden="1">[64]Forecasts_VDF!$H$54</definedName>
    <definedName name="FDP_205_1_aUrv" hidden="1">[64]Forecasts_VDF!$I$54</definedName>
    <definedName name="FDP_206_1_aUrv" hidden="1">[64]Forecasts_VDF!$J$54</definedName>
    <definedName name="FDP_207_1_aUrv" hidden="1">[64]Forecasts_VDF!$K$54</definedName>
    <definedName name="FDP_208_1_aSrv" hidden="1">[64]Forecasts_VDF!$E$55</definedName>
    <definedName name="FDP_209_1_aUrv" hidden="1">[64]Forecasts_VDF!$H$55</definedName>
    <definedName name="FDP_210_1_aUrv" hidden="1">[64]Forecasts_VDF!$I$55</definedName>
    <definedName name="FDP_211_1_aUrv" hidden="1">[64]Forecasts_VDF!$J$55</definedName>
    <definedName name="FDP_212_1_aUrv" hidden="1">[64]Forecasts_VDF!$K$55</definedName>
    <definedName name="FDP_213_1_aSrv" hidden="1">[64]Forecasts_VDF!$E$56</definedName>
    <definedName name="FDP_214_1_aUrv" hidden="1">[64]Forecasts_VDF!$H$56</definedName>
    <definedName name="FDP_215_1_aUrv" hidden="1">[64]Forecasts_VDF!$I$56</definedName>
    <definedName name="FDP_216_1_aUrv" hidden="1">[64]Forecasts_VDF!$J$56</definedName>
    <definedName name="FDP_217_1_aUrv" hidden="1">[64]Forecasts_VDF!$K$56</definedName>
    <definedName name="FDP_218_1_aSrv" hidden="1">[64]Forecasts_VDF!$E$57</definedName>
    <definedName name="FDP_219_1_aSrv" hidden="1">[64]Forecasts_VDF!$H$57</definedName>
    <definedName name="FDP_220_1_aSrv" hidden="1">[64]Forecasts_VDF!$I$57</definedName>
    <definedName name="FDP_221_1_aSrv" hidden="1">[64]Forecasts_VDF!$J$57</definedName>
    <definedName name="FDP_222_1_aSrv" hidden="1">[64]Forecasts_VDF!$K$57</definedName>
    <definedName name="FDP_223_1_aSrv" hidden="1">[64]Forecasts_VDF!$E$58</definedName>
    <definedName name="FDP_224_1_aUrv" hidden="1">[64]Forecasts_VDF!$H$58</definedName>
    <definedName name="FDP_225_1_aUrv" hidden="1">[64]Forecasts_VDF!$I$58</definedName>
    <definedName name="FDP_226_1_aUrv" hidden="1">[64]Forecasts_VDF!$J$58</definedName>
    <definedName name="FDP_227_1_aUrv" hidden="1">[64]Forecasts_VDF!$K$58</definedName>
    <definedName name="FDP_228_1_aSrv" hidden="1">[64]Forecasts_VDF!$E$59</definedName>
    <definedName name="FDP_229_1_aSrv" hidden="1">[64]Forecasts_VDF!$H$59</definedName>
    <definedName name="FDP_230_1_aSrv" hidden="1">[64]Forecasts_VDF!$I$59</definedName>
    <definedName name="FDP_231_1_aSrv" hidden="1">[64]Forecasts_VDF!$J$59</definedName>
    <definedName name="FDP_232_1_aSrv" hidden="1">[64]Forecasts_VDF!$K$59</definedName>
    <definedName name="FDP_233_1_aSrv" hidden="1">[64]Forecasts_VDF!$E$60</definedName>
    <definedName name="FDP_234_1_aUrv" hidden="1">[64]Forecasts_VDF!$H$60</definedName>
    <definedName name="FDP_235_1_aUrv" hidden="1">[64]Forecasts_VDF!$I$60</definedName>
    <definedName name="FDP_236_1_aUrv" hidden="1">[64]Forecasts_VDF!$J$60</definedName>
    <definedName name="FDP_237_1_aUrv" hidden="1">[64]Forecasts_VDF!$K$60</definedName>
    <definedName name="FDP_238_1_aSrv" hidden="1">[64]Forecasts_VDF!$E$61</definedName>
    <definedName name="FDP_243_1_aSrv" hidden="1">[64]Forecasts_VDF!$E$62</definedName>
    <definedName name="FDP_244_1_aSrv" hidden="1">[64]Forecasts_VDF!$H$62</definedName>
    <definedName name="FDP_245_1_aSrv" hidden="1">[64]Forecasts_VDF!$I$62</definedName>
    <definedName name="FDP_246_1_aSrv" hidden="1">[64]Forecasts_VDF!$J$62</definedName>
    <definedName name="FDP_247_1_aSrv" hidden="1">[64]Forecasts_VDF!$K$62</definedName>
    <definedName name="FDP_248_1_aSrv" hidden="1">[64]Forecasts_VDF!$E$63</definedName>
    <definedName name="FDP_249_1_aSrv" hidden="1">[64]Forecasts_VDF!$H$63</definedName>
    <definedName name="FDP_250_1_aSrv" hidden="1">[64]Forecasts_VDF!$I$63</definedName>
    <definedName name="FDP_251_1_aSrv" hidden="1">[64]Forecasts_VDF!$J$63</definedName>
    <definedName name="FDP_252_1_aSrv" hidden="1">[64]Forecasts_VDF!$K$63</definedName>
    <definedName name="FDP_253_1_aSrv" hidden="1">[64]Forecasts_VDF!$E$64</definedName>
    <definedName name="FDP_254_1_aSrv" hidden="1">[64]Forecasts_VDF!$E$65</definedName>
    <definedName name="FDP_255_1_aSrv" hidden="1">[64]Forecasts_VDF!$E$66</definedName>
    <definedName name="FDP_256_1_aSrv" hidden="1">[64]Forecasts_VDF!$E$67</definedName>
    <definedName name="FDP_257_1_aSrv" hidden="1">[64]Forecasts_VDF!$E$68</definedName>
    <definedName name="FDP_258_1_aSrv" hidden="1">[64]Forecasts_VDF!$E$69</definedName>
    <definedName name="FDP_259_1_aSrv" hidden="1">[64]Forecasts_VDF!$E$70</definedName>
    <definedName name="FDP_260_1_aSrv" hidden="1">[64]Forecasts_VDF!$E$71</definedName>
    <definedName name="FDP_261_1_aSrv" hidden="1">[64]Forecasts_VDF!$E$72</definedName>
    <definedName name="FDP_264_1_aUrv" hidden="1">[64]Forecasts_VDF!$E$81</definedName>
    <definedName name="FDP_265_1_aUrv" hidden="1">[64]Forecasts_VDF!$H$81</definedName>
    <definedName name="FDP_266_1_aUrv" hidden="1">[64]Forecasts_VDF!$I$81</definedName>
    <definedName name="FDP_267_1_aUrv" hidden="1">[64]Forecasts_VDF!$J$81</definedName>
    <definedName name="FDP_268_1_aUrv" hidden="1">[64]Forecasts_VDF!$K$81</definedName>
    <definedName name="FDP_269_1_aUrv" hidden="1">[64]Forecasts_VDF!$E$82</definedName>
    <definedName name="FDP_270_1_aUrv" hidden="1">[64]Forecasts_VDF!$H$82</definedName>
    <definedName name="FDP_271_1_aUrv" hidden="1">[64]Forecasts_VDF!$I$82</definedName>
    <definedName name="FDP_272_1_aUrv" hidden="1">[64]Forecasts_VDF!$J$82</definedName>
    <definedName name="FDP_273_1_aUrv" hidden="1">[64]Forecasts_VDF!$K$82</definedName>
    <definedName name="FDP_274_1_aUrv" hidden="1">[64]Forecasts_VDF!$E$83</definedName>
    <definedName name="FDP_275_1_aUrv" hidden="1">[64]Forecasts_VDF!$H$83</definedName>
    <definedName name="FDP_276_1_aUrv" hidden="1">[64]Forecasts_VDF!$I$83</definedName>
    <definedName name="FDP_277_1_aUrv" hidden="1">[64]Forecasts_VDF!$J$83</definedName>
    <definedName name="FDP_278_1_aUrv" hidden="1">[64]Forecasts_VDF!$K$83</definedName>
    <definedName name="FDP_279_1_aSrv" hidden="1">[64]Forecasts_VDF!$E$84</definedName>
    <definedName name="fds" localSheetId="2" hidden="1">{"comps",#N/A,FALSE,"comps";"notes",#N/A,FALSE,"comps"}</definedName>
    <definedName name="fds" hidden="1">{"comps",#N/A,FALSE,"comps";"notes",#N/A,FALSE,"comps"}</definedName>
    <definedName name="fds_new" localSheetId="2" hidden="1">{#N/A,#N/A,FALSE,"Cover";#N/A,#N/A,FALSE,"OFF";#N/A,#N/A,FALSE," ON";#N/A,#N/A,FALSE,"SUM";#N/A,#N/A,FALSE,"VPOP-POP"}</definedName>
    <definedName name="fds_new" hidden="1">{#N/A,#N/A,FALSE,"Cover";#N/A,#N/A,FALSE,"OFF";#N/A,#N/A,FALSE," ON";#N/A,#N/A,FALSE,"SUM";#N/A,#N/A,FALSE,"VPOP-POP"}</definedName>
    <definedName name="fdsf" localSheetId="2" hidden="1">{"general",#N/A,FALSE,"Assumptions"}</definedName>
    <definedName name="fdsf" hidden="1">{"general",#N/A,FALSE,"Assumptions"}</definedName>
    <definedName name="fdsf2" localSheetId="2" hidden="1">{"general",#N/A,FALSE,"Assumptions"}</definedName>
    <definedName name="fdsf2" hidden="1">{"general",#N/A,FALSE,"Assumptions"}</definedName>
    <definedName name="febbraio" localSheetId="2" hidden="1">{"'AGOSTO'!$A$1:$E$1"}</definedName>
    <definedName name="febbraio" hidden="1">{"'AGOSTO'!$A$1:$E$1"}</definedName>
    <definedName name="ff" localSheetId="2" hidden="1">{"uno",#N/A,FALSE,"Dist total";"COMENTARIO",#N/A,FALSE,"Ficha CODICE"}</definedName>
    <definedName name="ff" hidden="1">{"uno",#N/A,FALSE,"Dist total";"COMENTARIO",#N/A,FALSE,"Ficha CODICE"}</definedName>
    <definedName name="ffdfedws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fdfedw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ff" localSheetId="2" hidden="1">{#N/A,#N/A,FALSE,"Aging Summary";#N/A,#N/A,FALSE,"Ratio Analysis";#N/A,#N/A,FALSE,"Test 120 Day Accts";#N/A,#N/A,FALSE,"Tickmarks"}</definedName>
    <definedName name="fff" hidden="1">{#N/A,#N/A,FALSE,"Aging Summary";#N/A,#N/A,FALSE,"Ratio Analysis";#N/A,#N/A,FALSE,"Test 120 Day Accts";#N/A,#N/A,FALSE,"Tickmarks"}</definedName>
    <definedName name="ffff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ffff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ffffffff" localSheetId="2" hidden="1">{"CONSEJO",#N/A,FALSE,"Dist p0";"CONSEJO",#N/A,FALSE,"Ficha CODICE"}</definedName>
    <definedName name="ffffffff" hidden="1">{"CONSEJO",#N/A,FALSE,"Dist p0";"CONSEJO",#N/A,FALSE,"Ficha CODICE"}</definedName>
    <definedName name="ffsgsdgsd" localSheetId="2" hidden="1">{#N/A,#N/A,FALSE,"Aging Summary";#N/A,#N/A,FALSE,"Ratio Analysis";#N/A,#N/A,FALSE,"Test 120 Day Accts";#N/A,#N/A,FALSE,"Tickmarks"}</definedName>
    <definedName name="ffsgsdgsd" hidden="1">{#N/A,#N/A,FALSE,"Aging Summary";#N/A,#N/A,FALSE,"Ratio Analysis";#N/A,#N/A,FALSE,"Test 120 Day Accts";#N/A,#N/A,FALSE,"Tickmarks"}</definedName>
    <definedName name="fg" hidden="1">#REF!</definedName>
    <definedName name="fgff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fgff" hidden="1">{#N/A,#N/A,TRUE,"Allacciamenti 5 anni";#N/A,#N/A,TRUE,"Carico 5 anni";#N/A,#N/A,TRUE,"Qualità a) 5 anni";#N/A,#N/A,TRUE,"Qualità b) 5 anni";#N/A,#N/A,TRUE,"Impatto ambientale 5 anni";#N/A,#N/A,TRUE,"Adeg. tecnico 5 anni"}</definedName>
    <definedName name="fgfgfh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fgfgfh" hidden="1">{#N/A,#N/A,TRUE,"Allacciamenti 5 anni";#N/A,#N/A,TRUE,"Carico 5 anni";#N/A,#N/A,TRUE,"Qualità a) 5 anni";#N/A,#N/A,TRUE,"Qualità b) 5 anni";#N/A,#N/A,TRUE,"Impatto ambientale 5 anni";#N/A,#N/A,TRUE,"Adeg. tecnico 5 anni"}</definedName>
    <definedName name="fggfdfgf" localSheetId="2" hidden="1">{#N/A,#N/A,FALSE,"Aging Summary";#N/A,#N/A,FALSE,"Ratio Analysis";#N/A,#N/A,FALSE,"Test 120 Day Accts";#N/A,#N/A,FALSE,"Tickmarks"}</definedName>
    <definedName name="fggfdfgf" hidden="1">{#N/A,#N/A,FALSE,"Aging Summary";#N/A,#N/A,FALSE,"Ratio Analysis";#N/A,#N/A,FALSE,"Test 120 Day Accts";#N/A,#N/A,FALSE,"Tickmarks"}</definedName>
    <definedName name="fghjdg" localSheetId="2" hidden="1">{"Ergebnisbericht_UBA",#N/A,FALSE,"MB"}</definedName>
    <definedName name="fghjdg" hidden="1">{"Ergebnisbericht_UBA",#N/A,FALSE,"MB"}</definedName>
    <definedName name="fgsg" localSheetId="2" hidden="1">{"consolidated",#N/A,FALSE,"Sheet1";"cms",#N/A,FALSE,"Sheet1";"fse",#N/A,FALSE,"Sheet1"}</definedName>
    <definedName name="fgsg" hidden="1">{"consolidated",#N/A,FALSE,"Sheet1";"cms",#N/A,FALSE,"Sheet1";"fse",#N/A,FALSE,"Sheet1"}</definedName>
    <definedName name="fgzuetz" localSheetId="2" hidden="1">{"Ergebnisbericht_UBA",#N/A,FALSE,"MB"}</definedName>
    <definedName name="fgzuetz" hidden="1">{"Ergebnisbericht_UBA",#N/A,FALSE,"MB"}</definedName>
    <definedName name="fhj" localSheetId="2" hidden="1">{"Eilbericht_UBA",#N/A,FALSE,"EB"}</definedName>
    <definedName name="fhj" hidden="1">{"Eilbericht_UBA",#N/A,FALSE,"EB"}</definedName>
    <definedName name="fi" hidden="1">#REF!</definedName>
    <definedName name="figa7" localSheetId="2" hidden="1">{"Area1",#N/A,TRUE,"Obiettivo";"Area2",#N/A,TRUE,"Dati per Direzione"}</definedName>
    <definedName name="figa7" hidden="1">{"Area1",#N/A,TRUE,"Obiettivo";"Area2",#N/A,TRUE,"Dati per Direzione"}</definedName>
    <definedName name="figafiga" localSheetId="2" hidden="1">{"Area1",#N/A,TRUE,"Obiettivo";"Area2",#N/A,TRUE,"Dati per Direzione"}</definedName>
    <definedName name="figafiga" hidden="1">{"Area1",#N/A,TRUE,"Obiettivo";"Area2",#N/A,TRUE,"Dati per Direzione"}</definedName>
    <definedName name="FIMeXToEUR" localSheetId="2" hidden="1">1/EUReXToFIM</definedName>
    <definedName name="FIMeXToEUR" localSheetId="7" hidden="1">1/EUReXToFIM</definedName>
    <definedName name="FIMeXToEUR" localSheetId="9" hidden="1">1/EUReXToFIM</definedName>
    <definedName name="FIMeXToEUR" hidden="1">1/EUReXToFIM</definedName>
    <definedName name="fin" localSheetId="2" hidden="1">{#N/A,#N/A,FALSE,"CBE";#N/A,#N/A,FALSE,"SWK"}</definedName>
    <definedName name="fin" hidden="1">{#N/A,#N/A,FALSE,"CBE";#N/A,#N/A,FALSE,"SWK"}</definedName>
    <definedName name="finance2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zierungskauf_" localSheetId="2" hidden="1">{#N/A,#N/A,FALSE,"model"}</definedName>
    <definedName name="Finanzierungskauf_" hidden="1">{#N/A,#N/A,FALSE,"model"}</definedName>
    <definedName name="fins1" localSheetId="2" hidden="1">{#N/A,#N/A,FALSE,"Calc";#N/A,#N/A,FALSE,"Sensitivity";#N/A,#N/A,FALSE,"LT Earn.Dil.";#N/A,#N/A,FALSE,"Dil. AVP"}</definedName>
    <definedName name="fins1" hidden="1">{#N/A,#N/A,FALSE,"Calc";#N/A,#N/A,FALSE,"Sensitivity";#N/A,#N/A,FALSE,"LT Earn.Dil.";#N/A,#N/A,FALSE,"Dil. AVP"}</definedName>
    <definedName name="flujo2" localSheetId="2" hidden="1">{"FLUJO DE CAJA",#N/A,FALSE,"Hoja1";"ANEXOS FLUJO",#N/A,FALSE,"Hoja1"}</definedName>
    <definedName name="flujo2" hidden="1">{"FLUJO DE CAJA",#N/A,FALSE,"Hoja1";"ANEXOS FLUJO",#N/A,FALSE,"Hoja1"}</definedName>
    <definedName name="FM1JobInfo\174xx\17418\GreenBook\Performance\17418Rev2.dat" hidden="1">[63]Sheet1!$CV$100</definedName>
    <definedName name="Formatted" localSheetId="2" hidden="1">{"'Sheet1'!$A$1:$F$101"}</definedName>
    <definedName name="Formatted" hidden="1">{"'Sheet1'!$A$1:$F$101"}</definedName>
    <definedName name="Formula" hidden="1">"'&lt;ContentDefinition name=""SASMain:MKTDL.TBVOLREVENSLANEPROFITABILITY"" rsid=""287721188"" type=""PivotTable"" format=""REPORTXML"" imgfmt=""ACTIVEX"" created=""05/12/2011 19:13:38"" modifed=""05/20/2011 17:07:18"" user=""XPMUser"" apply=""False"" th'"</definedName>
    <definedName name="fourth_alternative" localSheetId="2" hidden="1">{"by_month",#N/A,TRUE,"template";"destec_month",#N/A,TRUE,"template";"by_quarter",#N/A,TRUE,"template";"destec_quarter",#N/A,TRUE,"template";"by_year",#N/A,TRUE,"template";"destec_annual",#N/A,TRUE,"template"}</definedName>
    <definedName name="fourth_alternative" hidden="1">{"by_month",#N/A,TRUE,"template";"destec_month",#N/A,TRUE,"template";"by_quarter",#N/A,TRUE,"template";"destec_quarter",#N/A,TRUE,"template";"by_year",#N/A,TRUE,"template";"destec_annual",#N/A,TRUE,"template"}</definedName>
    <definedName name="FRF" hidden="1">#N/A</definedName>
    <definedName name="FRFeXToEUR" localSheetId="2" hidden="1">1/EUReXToFRF</definedName>
    <definedName name="FRFeXToEUR" localSheetId="7" hidden="1">1/EUReXToFRF</definedName>
    <definedName name="FRFeXToEUR" localSheetId="9" hidden="1">1/EUReXToFRF</definedName>
    <definedName name="FRFeXToEUR" hidden="1">1/EUReXToFRF</definedName>
    <definedName name="FSDFSDF" localSheetId="2" hidden="1">[58]RSG!#REF!</definedName>
    <definedName name="FSDFSDF" hidden="1">[58]RSG!#REF!</definedName>
    <definedName name="fsfs" localSheetId="2" hidden="1">{#N/A,#N/A,FALSE,"Calc";#N/A,#N/A,FALSE,"Sensitivity";#N/A,#N/A,FALSE,"LT Earn.Dil.";#N/A,#N/A,FALSE,"Dil. AVP"}</definedName>
    <definedName name="fsfs" hidden="1">{#N/A,#N/A,FALSE,"Calc";#N/A,#N/A,FALSE,"Sensitivity";#N/A,#N/A,FALSE,"LT Earn.Dil.";#N/A,#N/A,FALSE,"Dil. AVP"}</definedName>
    <definedName name="fsgg" localSheetId="2" hidden="1">Main.SAPF4Help()</definedName>
    <definedName name="fsgg" localSheetId="7" hidden="1">Main.SAPF4Help()</definedName>
    <definedName name="fsgg" localSheetId="9" hidden="1">Main.SAPF4Help()</definedName>
    <definedName name="fsgg" hidden="1">Main.SAPF4Help()</definedName>
    <definedName name="fuck" localSheetId="2" hidden="1">{"by departments",#N/A,TRUE,"FORECAST";"cap_headcount",#N/A,TRUE,"FORECAST";"summary",#N/A,TRUE,"FORECAST"}</definedName>
    <definedName name="fuck" hidden="1">{"by departments",#N/A,TRUE,"FORECAST";"cap_headcount",#N/A,TRUE,"FORECAST";"summary",#N/A,TRUE,"FORECAST"}</definedName>
    <definedName name="fuckme" localSheetId="2" hidden="1">{"SUMMARY",#N/A,TRUE,"SUMMARY";"compare",#N/A,TRUE,"Vs. Bus Plan";"ratios",#N/A,TRUE,"Ratios";"REVENUE",#N/A,TRUE,"Revenue";"expenses",#N/A,TRUE,"1996 budget";"payroll",#N/A,TRUE,"Payroll"}</definedName>
    <definedName name="fuckme" hidden="1">{"SUMMARY",#N/A,TRUE,"SUMMARY";"compare",#N/A,TRUE,"Vs. Bus Plan";"ratios",#N/A,TRUE,"Ratios";"REVENUE",#N/A,TRUE,"Revenue";"expenses",#N/A,TRUE,"1996 budget";"payroll",#N/A,TRUE,"Payroll"}</definedName>
    <definedName name="fweefw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weefw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YE" localSheetId="2">[59]LBO!$AC$29</definedName>
    <definedName name="FYE">LBO!$AC$29</definedName>
    <definedName name="g" localSheetId="2" hidden="1">{"'Inventory &amp; Anal-Cur Wkbk'!$A$7:$AP$71"}</definedName>
    <definedName name="g" hidden="1">{"'Inventory &amp; Anal-Cur Wkbk'!$A$7:$AP$71"}</definedName>
    <definedName name="ｇ" localSheetId="2" hidden="1">{"'下期集計（10.27迄・速報値）'!$Q$16"}</definedName>
    <definedName name="ｇ" hidden="1">{"'下期集計（10.27迄・速報値）'!$Q$16"}</definedName>
    <definedName name="ganacias2" localSheetId="2" hidden="1">{"GAN.Y PERD.RESUMIDO",#N/A,FALSE,"Hoja1";"GAN.Y PERD.DETALLADO",#N/A,FALSE,"Hoja1"}</definedName>
    <definedName name="ganacias2" hidden="1">{"GAN.Y PERD.RESUMIDO",#N/A,FALSE,"Hoja1";"GAN.Y PERD.DETALLADO",#N/A,FALSE,"Hoja1"}</definedName>
    <definedName name="gd" localSheetId="2" hidden="1">{"'下期集計（10.27迄・速報値）'!$Q$16"}</definedName>
    <definedName name="gd" hidden="1">{"'下期集計（10.27迄・速報値）'!$Q$16"}</definedName>
    <definedName name="gda" localSheetId="2" hidden="1">{"'下期集計（10.27迄・速報値）'!$Q$16"}</definedName>
    <definedName name="gda" hidden="1">{"'下期集計（10.27迄・速報値）'!$Q$16"}</definedName>
    <definedName name="gdsa" localSheetId="2" hidden="1">{"'下期集計（10.27迄・速報値）'!$Q$16"}</definedName>
    <definedName name="gdsa" hidden="1">{"'下期集計（10.27迄・速報値）'!$Q$16"}</definedName>
    <definedName name="gfd" localSheetId="2" hidden="1">{#N/A,#N/A,FALSE,"model"}</definedName>
    <definedName name="gfd" hidden="1">{#N/A,#N/A,FALSE,"model"}</definedName>
    <definedName name="gfdagf" localSheetId="2" hidden="1">{#N/A,#N/A,FALSE,"Cover";#N/A,#N/A,FALSE,"OFF";#N/A,#N/A,FALSE," ON";#N/A,#N/A,FALSE,"SUM";#N/A,#N/A,FALSE,"VPOP-POP"}</definedName>
    <definedName name="gfdagf" hidden="1">{#N/A,#N/A,FALSE,"Cover";#N/A,#N/A,FALSE,"OFF";#N/A,#N/A,FALSE," ON";#N/A,#N/A,FALSE,"SUM";#N/A,#N/A,FALSE,"VPOP-POP"}</definedName>
    <definedName name="gfdagf_new" localSheetId="2" hidden="1">{#N/A,#N/A,FALSE,"Cover";#N/A,#N/A,FALSE,"OFF";#N/A,#N/A,FALSE," ON";#N/A,#N/A,FALSE,"SUM";#N/A,#N/A,FALSE,"VPOP-POP"}</definedName>
    <definedName name="gfdagf_new" hidden="1">{#N/A,#N/A,FALSE,"Cover";#N/A,#N/A,FALSE,"OFF";#N/A,#N/A,FALSE," ON";#N/A,#N/A,FALSE,"SUM";#N/A,#N/A,FALSE,"VPOP-POP"}</definedName>
    <definedName name="gfdf" localSheetId="2" hidden="1">{#N/A,#N/A,FALSE,"model"}</definedName>
    <definedName name="gfdf" hidden="1">{#N/A,#N/A,FALSE,"model"}</definedName>
    <definedName name="gffd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gsd" localSheetId="2" hidden="1">Main.SAPF4Help()</definedName>
    <definedName name="gfgsd" localSheetId="7" hidden="1">Main.SAPF4Help()</definedName>
    <definedName name="gfgsd" localSheetId="9" hidden="1">Main.SAPF4Help()</definedName>
    <definedName name="gfgsd" hidden="1">Main.SAPF4Help()</definedName>
    <definedName name="gfhj" localSheetId="2" hidden="1">{"Ergebnisbericht_UBA",#N/A,FALSE,"MB"}</definedName>
    <definedName name="gfhj" hidden="1">{"Ergebnisbericht_UBA",#N/A,FALSE,"MB"}</definedName>
    <definedName name="gfhjgzj" localSheetId="2" hidden="1">{"Eilbericht_UBA",#N/A,FALSE,"EB"}</definedName>
    <definedName name="gfhjgzj" hidden="1">{"Eilbericht_UBA",#N/A,FALSE,"EB"}</definedName>
    <definedName name="gfjgfj" localSheetId="2" hidden="1">{"Ergebnisbericht_UBA",#N/A,FALSE,"MB"}</definedName>
    <definedName name="gfjgfj" hidden="1">{"Ergebnisbericht_UBA",#N/A,FALSE,"MB"}</definedName>
    <definedName name="gg" localSheetId="2" hidden="1">{"CONSEJO",#N/A,FALSE,"Dist p0";"CONSEJO",#N/A,FALSE,"Ficha CODICE"}</definedName>
    <definedName name="gg" hidden="1">{"CONSEJO",#N/A,FALSE,"Dist p0";"CONSEJO",#N/A,FALSE,"Ficha CODICE"}</definedName>
    <definedName name="ggf" localSheetId="2" hidden="1">{"comps",#N/A,FALSE,"comps";"notes",#N/A,FALSE,"comps"}</definedName>
    <definedName name="ggf" hidden="1">{"comps",#N/A,FALSE,"comps";"notes",#N/A,FALSE,"comps"}</definedName>
    <definedName name="ggg" localSheetId="2" hidden="1">{#N/A,#N/A,FALSE,"Aging Summary";#N/A,#N/A,FALSE,"Ratio Analysis";#N/A,#N/A,FALSE,"Test 120 Day Accts";#N/A,#N/A,FALSE,"Tickmarks"}</definedName>
    <definedName name="ggg" hidden="1">{#N/A,#N/A,FALSE,"Aging Summary";#N/A,#N/A,FALSE,"Ratio Analysis";#N/A,#N/A,FALSE,"Test 120 Day Accts";#N/A,#N/A,FALSE,"Tickmarks"}</definedName>
    <definedName name="gggg" localSheetId="2" hidden="1">{#N/A,#N/A,TRUE,"Pro Forma";#N/A,#N/A,TRUE,"PF_Bal";#N/A,#N/A,TRUE,"PF_INC";#N/A,#N/A,TRUE,"CBE";#N/A,#N/A,TRUE,"SWK"}</definedName>
    <definedName name="gggg" hidden="1">{#N/A,#N/A,TRUE,"Pro Forma";#N/A,#N/A,TRUE,"PF_Bal";#N/A,#N/A,TRUE,"PF_INC";#N/A,#N/A,TRUE,"CBE";#N/A,#N/A,TRUE,"SWK"}</definedName>
    <definedName name="ggggggg" localSheetId="2" hidden="1">{#N/A,#N/A,TRUE,"financial";#N/A,#N/A,TRUE,"plants"}</definedName>
    <definedName name="ggggggg" hidden="1">{#N/A,#N/A,TRUE,"financial";#N/A,#N/A,TRUE,"plants"}</definedName>
    <definedName name="gggggggggg" localSheetId="2" hidden="1">{"ANAR",#N/A,FALSE,"Dist total";"MARGEN",#N/A,FALSE,"Dist total";"COMENTARIO",#N/A,FALSE,"Ficha CODICE";"CONSEJO",#N/A,FALSE,"Dist p0";"uno",#N/A,FALSE,"Dist total"}</definedName>
    <definedName name="gggggggggg" hidden="1">{"ANAR",#N/A,FALSE,"Dist total";"MARGEN",#N/A,FALSE,"Dist total";"COMENTARIO",#N/A,FALSE,"Ficha CODICE";"CONSEJO",#N/A,FALSE,"Dist p0";"uno",#N/A,FALSE,"Dist total"}</definedName>
    <definedName name="ggggggggggg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ggggggggggg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ggggs" localSheetId="2" hidden="1">{"CONSEJO",#N/A,FALSE,"Dist p0";"CONSEJO",#N/A,FALSE,"Ficha CODICE"}</definedName>
    <definedName name="ggggs" hidden="1">{"CONSEJO",#N/A,FALSE,"Dist p0";"CONSEJO",#N/A,FALSE,"Ficha CODICE"}</definedName>
    <definedName name="ghd" localSheetId="2" hidden="1">{#N/A,#N/A,FALSE,"Aging Summary";#N/A,#N/A,FALSE,"Ratio Analysis";#N/A,#N/A,FALSE,"Test 120 Day Accts";#N/A,#N/A,FALSE,"Tickmarks"}</definedName>
    <definedName name="ghd" hidden="1">{#N/A,#N/A,FALSE,"Aging Summary";#N/A,#N/A,FALSE,"Ratio Analysis";#N/A,#N/A,FALSE,"Test 120 Day Accts";#N/A,#N/A,FALSE,"Tickmarks"}</definedName>
    <definedName name="ghhghd" localSheetId="2" hidden="1">{"mgmt forecast",#N/A,FALSE,"Mgmt Forecast";"dcf table",#N/A,FALSE,"Mgmt Forecast";"sensitivity",#N/A,FALSE,"Mgmt Forecast";"table inputs",#N/A,FALSE,"Mgmt Forecast";"calculations",#N/A,FALSE,"Mgmt Forecast"}</definedName>
    <definedName name="ghhghd" hidden="1">{"mgmt forecast",#N/A,FALSE,"Mgmt Forecast";"dcf table",#N/A,FALSE,"Mgmt Forecast";"sensitivity",#N/A,FALSE,"Mgmt Forecast";"table inputs",#N/A,FALSE,"Mgmt Forecast";"calculations",#N/A,FALSE,"Mgmt Forecast"}</definedName>
    <definedName name="ghhhg" localSheetId="2" hidden="1">{#N/A,#N/A,FALSE,"ORIX CSC"}</definedName>
    <definedName name="ghhhg" hidden="1">{#N/A,#N/A,FALSE,"ORIX CSC"}</definedName>
    <definedName name="ghjsgtj" localSheetId="2" hidden="1">{"Ergebnisbericht_UBA",#N/A,FALSE,"MB"}</definedName>
    <definedName name="ghjsgtj" hidden="1">{"Ergebnisbericht_UBA",#N/A,FALSE,"MB"}</definedName>
    <definedName name="ghkdk" localSheetId="2" hidden="1">{"Ergebnisbericht_UBA",#N/A,FALSE,"MB"}</definedName>
    <definedName name="ghkdk" hidden="1">{"Ergebnisbericht_UBA",#N/A,FALSE,"MB"}</definedName>
    <definedName name="ghkj" localSheetId="2" hidden="1">{"Eilbericht_UBA",#N/A,FALSE,"EB"}</definedName>
    <definedName name="ghkj" hidden="1">{"Eilbericht_UBA",#N/A,FALSE,"EB"}</definedName>
    <definedName name="ghs" localSheetId="2" hidden="1">{"Ergebnisbericht_UBA",#N/A,FALSE,"MB"}</definedName>
    <definedName name="ghs" hidden="1">{"Ergebnisbericht_UBA",#N/A,FALSE,"MB"}</definedName>
    <definedName name="GKJGKAGòJKAJJKA" localSheetId="2" hidden="1">{"Ergebnisbericht_UBA",#N/A,FALSE,"MB"}</definedName>
    <definedName name="GKJGKAGòJKAJJKA" hidden="1">{"Ergebnisbericht_UBA",#N/A,FALSE,"MB"}</definedName>
    <definedName name="gkòlakògasjgòkaògjòkakjgòkajgòa" localSheetId="2" hidden="1">{"Ergebnisbericht_UBA",#N/A,FALSE,"MB"}</definedName>
    <definedName name="gkòlakògasjgòkaògjòkakjgòkajgòa" hidden="1">{"Ergebnisbericht_UBA",#N/A,FALSE,"MB"}</definedName>
    <definedName name="GlideChartMarker" hidden="1">"Chart!A1"</definedName>
    <definedName name="GlideDataMarker" hidden="1">"Data!A1"</definedName>
    <definedName name="GlideHiddenMarker" hidden="1">"Costcurvedata!A1"</definedName>
    <definedName name="GlideMaxCharts" hidden="1">7</definedName>
    <definedName name="Global" localSheetId="2" hidden="1">{#N/A,#N/A,FALSE,"A"}</definedName>
    <definedName name="Global" hidden="1">{#N/A,#N/A,FALSE,"A"}</definedName>
    <definedName name="Globals" localSheetId="2" hidden="1">{#N/A,#N/A,FALSE,"A"}</definedName>
    <definedName name="Globals" hidden="1">{#N/A,#N/A,FALSE,"A"}</definedName>
    <definedName name="GM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GM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GOLD" localSheetId="2" hidden="1">{#N/A,#N/A,FALSE,"A"}</definedName>
    <definedName name="GOLD" hidden="1">{#N/A,#N/A,FALSE,"A"}</definedName>
    <definedName name="GOLD2" localSheetId="2" hidden="1">{#N/A,#N/A,FALSE,"A"}</definedName>
    <definedName name="GOLD2" hidden="1">{#N/A,#N/A,FALSE,"A"}</definedName>
    <definedName name="gr" localSheetId="2" hidden="1">{#N/A,#N/A,FALSE,"PropertyInfo"}</definedName>
    <definedName name="gr" hidden="1">{#N/A,#N/A,FALSE,"PropertyInfo"}</definedName>
    <definedName name="graf" localSheetId="2" hidden="1">{"CONSEJO",#N/A,FALSE,"Dist p0";"CONSEJO",#N/A,FALSE,"Ficha CODICE"}</definedName>
    <definedName name="graf" hidden="1">{"CONSEJO",#N/A,FALSE,"Dist p0";"CONSEJO",#N/A,FALSE,"Ficha CODICE"}</definedName>
    <definedName name="grafico" localSheetId="2" hidden="1">{"CONSEJO",#N/A,FALSE,"Dist p0";"CONSEJO",#N/A,FALSE,"Ficha CODICE"}</definedName>
    <definedName name="grafico" hidden="1">{"CONSEJO",#N/A,FALSE,"Dist p0";"CONSEJO",#N/A,FALSE,"Ficha CODICE"}</definedName>
    <definedName name="graZ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DeXToEUR" localSheetId="2" hidden="1">1/EUReXToGRD</definedName>
    <definedName name="GRDeXToEUR" localSheetId="7" hidden="1">1/EUReXToGRD</definedName>
    <definedName name="GRDeXToEUR" localSheetId="9" hidden="1">1/EUReXToGRD</definedName>
    <definedName name="GRDeXToEUR" hidden="1">1/EUReXToGRD</definedName>
    <definedName name="gsg" localSheetId="2" hidden="1">Main.SAPF4Help()</definedName>
    <definedName name="gsg" localSheetId="7" hidden="1">Main.SAPF4Help()</definedName>
    <definedName name="gsg" localSheetId="9" hidden="1">Main.SAPF4Help()</definedName>
    <definedName name="gsg" hidden="1">Main.SAPF4Help()</definedName>
    <definedName name="gt" localSheetId="2" hidden="1">{"CECons",#N/A,FALSE,"CE"}</definedName>
    <definedName name="gt" hidden="1">{"CECons",#N/A,FALSE,"CE"}</definedName>
    <definedName name="gtgse" localSheetId="2" hidden="1">Main.SAPF4Help()</definedName>
    <definedName name="gtgse" localSheetId="7" hidden="1">Main.SAPF4Help()</definedName>
    <definedName name="gtgse" localSheetId="9" hidden="1">Main.SAPF4Help()</definedName>
    <definedName name="gtgse" hidden="1">Main.SAPF4Help()</definedName>
    <definedName name="h" hidden="1">#N/A</definedName>
    <definedName name="ｈ" localSheetId="2" hidden="1">{"'下期集計（10.27迄・速報値）'!$Q$16"}</definedName>
    <definedName name="ｈ" hidden="1">{"'下期集計（10.27迄・速報値）'!$Q$16"}</definedName>
    <definedName name="Ｈ16・１" localSheetId="2" hidden="1">{"'コメント'!$A$1:$C$37"}</definedName>
    <definedName name="Ｈ16・１" hidden="1">{"'コメント'!$A$1:$C$37"}</definedName>
    <definedName name="H16･1速報" localSheetId="2" hidden="1">{"'コメント'!$A$1:$C$37"}</definedName>
    <definedName name="H16･1速報" hidden="1">{"'コメント'!$A$1:$C$37"}</definedName>
    <definedName name="hbs" localSheetId="2" hidden="1">{"'TRXAllergyVolume'!$A$1:$I$47"}</definedName>
    <definedName name="hbs" hidden="1">{"'TRXAllergyVolume'!$A$1:$I$47"}</definedName>
    <definedName name="hdsg" localSheetId="2" hidden="1">{0,0,0,0;0,0,0,FALSE;0,0,0,0}</definedName>
    <definedName name="hdsg" hidden="1">{0,0,0,0;0,0,0,FALSE;0,0,0,0}</definedName>
    <definedName name="HE" hidden="1">[1]!HE</definedName>
    <definedName name="hg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hg" hidden="1">255</definedName>
    <definedName name="hgrth" localSheetId="2" hidden="1">{"orixcsc",#N/A,FALSE,"ORIX CSC";"orixcsc2",#N/A,FALSE,"ORIX CSC"}</definedName>
    <definedName name="hgrth" hidden="1">{"orixcsc",#N/A,FALSE,"ORIX CSC";"orixcsc2",#N/A,FALSE,"ORIX CSC"}</definedName>
    <definedName name="hh" localSheetId="2" hidden="1">{"CONSEJO",#N/A,FALSE,"Dist p0";"CONSEJO",#N/A,FALSE,"Ficha CODICE"}</definedName>
    <definedName name="hh" hidden="1">{"CONSEJO",#N/A,FALSE,"Dist p0";"CONSEJO",#N/A,FALSE,"Ficha CODICE"}</definedName>
    <definedName name="hhhsdf" localSheetId="2" hidden="1">{"up stand alones",#N/A,FALSE,"Acquiror"}</definedName>
    <definedName name="hhhsdf" hidden="1">{"up stand alones",#N/A,FALSE,"Acquiror"}</definedName>
    <definedName name="HiddenRows" hidden="1">#REF!</definedName>
    <definedName name="HIlfstabellen" localSheetId="2" hidden="1">{"Eilbericht_UBA",#N/A,FALSE,"EB"}</definedName>
    <definedName name="HIlfstabellen" hidden="1">{"Eilbericht_UBA",#N/A,FALSE,"EB"}</definedName>
    <definedName name="hjhjj" localSheetId="2" hidden="1">{#N/A,#N/A,FALSE,"ORIX CSC"}</definedName>
    <definedName name="hjhjj" hidden="1">{#N/A,#N/A,FALSE,"ORIX CSC"}</definedName>
    <definedName name="hlp" hidden="1">#REF!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n.RolledForward" hidden="1">FALSE</definedName>
    <definedName name="hngfnfj" hidden="1">'[62]sales vol.'!$J$211:$J$214</definedName>
    <definedName name="hola" localSheetId="2" hidden="1">{"ANAR",#N/A,FALSE,"Dist total";"MARGEN",#N/A,FALSE,"Dist total";"COMENTARIO",#N/A,FALSE,"Ficha CODICE";"CONSEJO",#N/A,FALSE,"Dist p0";"uno",#N/A,FALSE,"Dist total"}</definedName>
    <definedName name="hola" hidden="1">{"ANAR",#N/A,FALSE,"Dist total";"MARGEN",#N/A,FALSE,"Dist total";"COMENTARIO",#N/A,FALSE,"Ficha CODICE";"CONSEJO",#N/A,FALSE,"Dist p0";"uno",#N/A,FALSE,"Dist total"}</definedName>
    <definedName name="HOME" localSheetId="2" hidden="1">{#N/A,#N/A,FALSE,"Assessment";#N/A,#N/A,FALSE,"Staffing";#N/A,#N/A,FALSE,"Hires";#N/A,#N/A,FALSE,"Assumptions"}</definedName>
    <definedName name="HOME" hidden="1">{#N/A,#N/A,FALSE,"Assessment";#N/A,#N/A,FALSE,"Staffing";#N/A,#N/A,FALSE,"Hires";#N/A,#N/A,FALSE,"Assumptions"}</definedName>
    <definedName name="HOMFE" localSheetId="2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th" localSheetId="2" hidden="1">Main.SAPF4Help()</definedName>
    <definedName name="hth" localSheetId="7" hidden="1">Main.SAPF4Help()</definedName>
    <definedName name="hth" localSheetId="9" hidden="1">Main.SAPF4Help()</definedName>
    <definedName name="hth" hidden="1">Main.SAPF4Help()</definedName>
    <definedName name="HTM" localSheetId="2" hidden="1">{"'Sample Status'!$A$1:$J$21"}</definedName>
    <definedName name="HTM" hidden="1">{"'Sample Status'!$A$1:$J$21"}</definedName>
    <definedName name="HTM_Control" localSheetId="2" hidden="1">{"'下期集計（10.27迄・速報値）'!$Q$16"}</definedName>
    <definedName name="HTM_Control" hidden="1">{"'下期集計（10.27迄・速報値）'!$Q$16"}</definedName>
    <definedName name="HTML" localSheetId="2" hidden="1">{"'Sample Status'!$A$1:$J$21"}</definedName>
    <definedName name="HTML" hidden="1">{"'Sample Status'!$A$1:$J$21"}</definedName>
    <definedName name="ＨＴＭＬ" localSheetId="2" hidden="1">{"'コメント'!$A$1:$C$37"}</definedName>
    <definedName name="ＨＴＭＬ" hidden="1">{"'コメント'!$A$1:$C$37"}</definedName>
    <definedName name="HTML_CodePage" hidden="1">1252</definedName>
    <definedName name="HTML_Control" localSheetId="2" hidden="1">{"'Sheet1'!$A$1:$H$145"}</definedName>
    <definedName name="HTML_Control" hidden="1">{"'Sheet1'!$A$1:$H$145"}</definedName>
    <definedName name="HTML_Control1" localSheetId="2" hidden="1">{"'Cypris'!$A$1:$D$9"}</definedName>
    <definedName name="HTML_Control1" hidden="1">{"'Cypris'!$A$1:$D$9"}</definedName>
    <definedName name="HTML_Control3" localSheetId="2" hidden="1">{"'Cypris'!$A$1:$D$9"}</definedName>
    <definedName name="HTML_Control3" hidden="1">{"'Cypris'!$A$1:$D$9"}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"d:\Documenti"</definedName>
    <definedName name="HTML_PathFileMac" hidden="1">"Macintosh HD:HomePageStuff:New_Home_Page:datafile:ctryprem.html"</definedName>
    <definedName name="HTML_Title" hidden="1">"Country Risk Premiums"</definedName>
    <definedName name="HTML1_1" hidden="1">"[FCFF3]Sheet1!$A$1:$L$34"</definedName>
    <definedName name="HTML1_10" hidden="1">""</definedName>
    <definedName name="HTML1_11" hidden="1">1</definedName>
    <definedName name="HTML1_12" hidden="1">"Aswath:Adobe SiteMill™ 1.0.2:MyHomePage:FCFF3.html"</definedName>
    <definedName name="HTML1_2" hidden="1">1</definedName>
    <definedName name="HTML1_3" hidden="1">"FCFF3"</definedName>
    <definedName name="HTML1_4" hidden="1">"Three-Stage FCFF Model"</definedName>
    <definedName name="HTML1_5" hidden="1">""</definedName>
    <definedName name="HTML1_6" hidden="1">-4146</definedName>
    <definedName name="HTML1_7" hidden="1">-4146</definedName>
    <definedName name="HTML1_8" hidden="1">"10/22/96"</definedName>
    <definedName name="HTML1_9" hidden="1">"Aswath Damodaran"</definedName>
    <definedName name="HTML10_10" hidden="1">""</definedName>
    <definedName name="HTML10_11" hidden="1">1</definedName>
    <definedName name="HTML10_2" hidden="1">1</definedName>
    <definedName name="HTML10_3" hidden="1">"Weekly Antihistamine Volume Report"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"7/13/98"</definedName>
    <definedName name="HTML10_9" hidden="1">"James Grote"</definedName>
    <definedName name="HTML11_10" hidden="1">""</definedName>
    <definedName name="HTML11_11" hidden="1">1</definedName>
    <definedName name="HTML11_2" hidden="1">1</definedName>
    <definedName name="HTML11_3" hidden="1">"Weekly New Prescription Report"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"6/5/98"</definedName>
    <definedName name="HTML11_9" hidden="1">"James Grote"</definedName>
    <definedName name="HTML12_10" hidden="1">""</definedName>
    <definedName name="HTML12_11" hidden="1">1</definedName>
    <definedName name="HTML12_2" hidden="1">1</definedName>
    <definedName name="HTML12_3" hidden="1">"Weekly Total Prescription Report"</definedName>
    <definedName name="HTML12_4" hidden="1">" "</definedName>
    <definedName name="HTML12_5" hidden="1">""</definedName>
    <definedName name="HTML12_6" hidden="1">-4146</definedName>
    <definedName name="HTML12_7" hidden="1">-4146</definedName>
    <definedName name="HTML12_8" hidden="1">"7/6/98"</definedName>
    <definedName name="HTML12_9" hidden="1">"James Grote"</definedName>
    <definedName name="HTML13_10" hidden="1">""</definedName>
    <definedName name="HTML13_11" hidden="1">1</definedName>
    <definedName name="HTML13_2" hidden="1">1</definedName>
    <definedName name="HTML13_3" hidden="1">"Weekly New Prescription Report"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"7/6/98"</definedName>
    <definedName name="HTML13_9" hidden="1">"James Grote"</definedName>
    <definedName name="HTML14_10" hidden="1">""</definedName>
    <definedName name="HTML14_11" hidden="1">1</definedName>
    <definedName name="HTML14_2" hidden="1">1</definedName>
    <definedName name="HTML14_3" hidden="1">"Weekly TRx Volume"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"6/19/98"</definedName>
    <definedName name="HTML14_9" hidden="1">"James Grote"</definedName>
    <definedName name="HTML15_10" hidden="1">""</definedName>
    <definedName name="HTML15_11" hidden="1">1</definedName>
    <definedName name="HTML15_2" hidden="1">1</definedName>
    <definedName name="HTML15_3" hidden="1">"Weekly TRx Volume"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"7/13/98"</definedName>
    <definedName name="HTML15_9" hidden="1">"James Grote"</definedName>
    <definedName name="HTML16_10" hidden="1">""</definedName>
    <definedName name="HTML16_11" hidden="1">1</definedName>
    <definedName name="HTML16_2" hidden="1">1</definedName>
    <definedName name="HTML16_3" hidden="1">"Weekly Antihistamine NRx Volume"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"7/6/98"</definedName>
    <definedName name="HTML16_9" hidden="1">"James Grote"</definedName>
    <definedName name="HTML17_10" hidden="1">""</definedName>
    <definedName name="HTML17_11" hidden="1">1</definedName>
    <definedName name="HTML17_2" hidden="1">1</definedName>
    <definedName name="HTML17_3" hidden="1">"Weekly NRx Page"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"7/13/98"</definedName>
    <definedName name="HTML17_9" hidden="1">"James Grote"</definedName>
    <definedName name="HTML18_10" hidden="1">""</definedName>
    <definedName name="HTML18_11" hidden="1">1</definedName>
    <definedName name="HTML18_2" hidden="1">1</definedName>
    <definedName name="HTML18_3" hidden="1">"Weekly TRx Page"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"7/13/98"</definedName>
    <definedName name="HTML18_9" hidden="1">"James Grote"</definedName>
    <definedName name="HTML19_10" hidden="1">""</definedName>
    <definedName name="HTML19_11" hidden="1">1</definedName>
    <definedName name="HTML19_2" hidden="1">1</definedName>
    <definedName name="HTML19_3" hidden="1">"Weekly Total Prescription Summary"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"7/17/98"</definedName>
    <definedName name="HTML19_9" hidden="1">"James Grote"</definedName>
    <definedName name="html2" localSheetId="2" hidden="1">{"'Sample Status'!$A$1:$J$21"}</definedName>
    <definedName name="html2" hidden="1">{"'Sample Status'!$A$1:$J$21"}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20_10" hidden="1">""</definedName>
    <definedName name="HTML20_11" hidden="1">1</definedName>
    <definedName name="HTML20_2" hidden="1">1</definedName>
    <definedName name="HTML20_3" hidden="1">"Weekly New Prescription Page"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"8/3/98"</definedName>
    <definedName name="HTML20_9" hidden="1">"James Grote"</definedName>
    <definedName name="HTML21_10" hidden="1">""</definedName>
    <definedName name="HTML21_11" hidden="1">1</definedName>
    <definedName name="HTML21_2" hidden="1">1</definedName>
    <definedName name="HTML21_3" hidden="1">"Weekly Total Prescription Page"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"8/3/98"</definedName>
    <definedName name="HTML21_9" hidden="1">"James Grote"</definedName>
    <definedName name="HTML22_10" hidden="1">""</definedName>
    <definedName name="HTML22_11" hidden="1">1</definedName>
    <definedName name="HTML22_2" hidden="1">1</definedName>
    <definedName name="HTML22_3" hidden="1">"Weekly Antihistamine NRx Volume"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"8/3/98"</definedName>
    <definedName name="HTML22_9" hidden="1">"James Grote"</definedName>
    <definedName name="HTML23_10" hidden="1">""</definedName>
    <definedName name="HTML23_11" hidden="1">1</definedName>
    <definedName name="HTML23_2" hidden="1">1</definedName>
    <definedName name="HTML23_3" hidden="1">"Weekly Antihistamine TRx Volume"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"8/3/98"</definedName>
    <definedName name="HTML23_9" hidden="1">"James Grote"</definedName>
    <definedName name="HTML24_10" hidden="1">""</definedName>
    <definedName name="HTML24_11" hidden="1">1</definedName>
    <definedName name="HTML24_2" hidden="1">1</definedName>
    <definedName name="HTML24_3" hidden="1">"Weekly NRx Report"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"8/10/98"</definedName>
    <definedName name="HTML24_9" hidden="1">"James Grote"</definedName>
    <definedName name="HTML25_10" hidden="1">""</definedName>
    <definedName name="HTML25_11" hidden="1">1</definedName>
    <definedName name="HTML25_2" hidden="1">1</definedName>
    <definedName name="HTML25_3" hidden="1">"Weekly TRx Report"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"8/10/98"</definedName>
    <definedName name="HTML25_9" hidden="1">"James Grote"</definedName>
    <definedName name="HTML26_10" hidden="1">""</definedName>
    <definedName name="HTML26_11" hidden="1">1</definedName>
    <definedName name="HTML26_2" hidden="1">1</definedName>
    <definedName name="HTML26_3" hidden="1">"Weekly New Antihistamine Volume"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"9/7/98"</definedName>
    <definedName name="HTML26_9" hidden="1">"James Grote"</definedName>
    <definedName name="HTML27_10" hidden="1">""</definedName>
    <definedName name="HTML27_11" hidden="1">1</definedName>
    <definedName name="HTML27_2" hidden="1">1</definedName>
    <definedName name="HTML27_3" hidden="1">"Weekly Total Antihistamine Volume"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"9/7/98"</definedName>
    <definedName name="HTML27_9" hidden="1">"James Grote"</definedName>
    <definedName name="HTML28_10" hidden="1">""</definedName>
    <definedName name="HTML28_11" hidden="1">1</definedName>
    <definedName name="HTML28_2" hidden="1">1</definedName>
    <definedName name="HTML28_3" hidden="1">"Weekly TRx Report"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"8/10/98"</definedName>
    <definedName name="HTML28_9" hidden="1">"James Grote"</definedName>
    <definedName name="HTML29_10" hidden="1">""</definedName>
    <definedName name="HTML29_11" hidden="1">1</definedName>
    <definedName name="HTML29_2" hidden="1">1</definedName>
    <definedName name="HTML29_3" hidden="1">"Weekly NRx Report"</definedName>
    <definedName name="HTML29_4" hidden="1">""</definedName>
    <definedName name="HTML29_5" hidden="1">""</definedName>
    <definedName name="HTML29_6" hidden="1">-4146</definedName>
    <definedName name="HTML29_7" hidden="1">-4146</definedName>
    <definedName name="HTML29_8" hidden="1">"8/10/98"</definedName>
    <definedName name="HTML29_9" hidden="1">"James Grote"</definedName>
    <definedName name="HTML3_1" hidden="1">"[poolprices.xls]Sheet1!$A$3:$F$17"</definedName>
    <definedName name="HTML3_10" hidden="1">"robert.schulten@corporate.ge.com"</definedName>
    <definedName name="HTML3_11" hidden="1">1</definedName>
    <definedName name="HTML3_12" hidden="1">"C:\webpage\MyHTML.htm"</definedName>
    <definedName name="HTML3_2" hidden="1">1</definedName>
    <definedName name="HTML3_3" hidden="1">"Consigned Metals Prices"</definedName>
    <definedName name="HTML3_4" hidden="1">"Consigned Metals Prices"</definedName>
    <definedName name="HTML3_5" hidden="1">"(Cents/lb)"</definedName>
    <definedName name="HTML3_6" hidden="1">-4146</definedName>
    <definedName name="HTML3_7" hidden="1">-4146</definedName>
    <definedName name="HTML3_8" hidden="1">"3/11/97"</definedName>
    <definedName name="HTML3_9" hidden="1">"Robert M. Schulten"</definedName>
    <definedName name="HTML30_10" hidden="1">""</definedName>
    <definedName name="HTML30_11" hidden="1">1</definedName>
    <definedName name="HTML30_2" hidden="1">1</definedName>
    <definedName name="HTML30_3" hidden="1">"Weekly TRx Report"</definedName>
    <definedName name="HTML30_4" hidden="1">""</definedName>
    <definedName name="HTML30_5" hidden="1">""</definedName>
    <definedName name="HTML30_6" hidden="1">-4146</definedName>
    <definedName name="HTML30_7" hidden="1">-4146</definedName>
    <definedName name="HTML30_8" hidden="1">"8/10/98"</definedName>
    <definedName name="HTML30_9" hidden="1">"James Grote"</definedName>
    <definedName name="HTML31_10" hidden="1">""</definedName>
    <definedName name="HTML31_11" hidden="1">1</definedName>
    <definedName name="HTML31_2" hidden="1">1</definedName>
    <definedName name="HTML31_3" hidden="1">"Weekly NRx Page"</definedName>
    <definedName name="HTML31_4" hidden="1">""</definedName>
    <definedName name="HTML31_5" hidden="1">""</definedName>
    <definedName name="HTML31_6" hidden="1">-4146</definedName>
    <definedName name="HTML31_7" hidden="1">-4146</definedName>
    <definedName name="HTML31_8" hidden="1">"9/7/98"</definedName>
    <definedName name="HTML31_9" hidden="1">"James Grote"</definedName>
    <definedName name="HTML32_10" hidden="1">""</definedName>
    <definedName name="HTML32_11" hidden="1">1</definedName>
    <definedName name="HTML32_2" hidden="1">1</definedName>
    <definedName name="HTML32_3" hidden="1">"Weekly TRx Page"</definedName>
    <definedName name="HTML32_4" hidden="1">""</definedName>
    <definedName name="HTML32_5" hidden="1">""</definedName>
    <definedName name="HTML32_6" hidden="1">-4146</definedName>
    <definedName name="HTML32_7" hidden="1">-4146</definedName>
    <definedName name="HTML32_8" hidden="1">"9/7/98"</definedName>
    <definedName name="HTML32_9" hidden="1">"James Grote"</definedName>
    <definedName name="HTML4_10" hidden="1">""</definedName>
    <definedName name="HTML4_11" hidden="1">1</definedName>
    <definedName name="HTML4_2" hidden="1">1</definedName>
    <definedName name="HTML4_3" hidden="1">"Weekly New Prescription Report"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"6/8/98"</definedName>
    <definedName name="HTML4_9" hidden="1">"James Grote"</definedName>
    <definedName name="HTML5_10" hidden="1">""</definedName>
    <definedName name="HTML5_11" hidden="1">1</definedName>
    <definedName name="HTML5_2" hidden="1">1</definedName>
    <definedName name="HTML5_3" hidden="1">"Weekly Total Prescription Report"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"6/8/98"</definedName>
    <definedName name="HTML5_9" hidden="1">"James Grote"</definedName>
    <definedName name="HTML6_10" hidden="1">""</definedName>
    <definedName name="HTML6_11" hidden="1">1</definedName>
    <definedName name="HTML6_2" hidden="1">1</definedName>
    <definedName name="HTML6_3" hidden="1">"Weekly Allergy Volume Page"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0" hidden="1">""</definedName>
    <definedName name="HTML7_11" hidden="1">1</definedName>
    <definedName name="HTML7_2" hidden="1">1</definedName>
    <definedName name="HTML7_3" hidden="1">"Weekly Allergy Volume Report"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 "</definedName>
    <definedName name="HTML8_10" hidden="1">""</definedName>
    <definedName name="HTML8_11" hidden="1">1</definedName>
    <definedName name="HTML8_2" hidden="1">1</definedName>
    <definedName name="HTML8_3" hidden="1">"Weekly Antihistamine Volume Data"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"6/5/98"</definedName>
    <definedName name="HTML8_9" hidden="1">"James Grote"</definedName>
    <definedName name="HTML9_10" hidden="1">""</definedName>
    <definedName name="HTML9_11" hidden="1">1</definedName>
    <definedName name="HTML9_2" hidden="1">1</definedName>
    <definedName name="HTML9_3" hidden="1">"Weekly Antihistamine Volme Report"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"6/8/98"</definedName>
    <definedName name="HTML9_9" hidden="1">"James Grote"</definedName>
    <definedName name="HTMLCount" hidden="1">1</definedName>
    <definedName name="htmll2" localSheetId="2" hidden="1">{"'Sample Status'!$A$1:$J$21"}</definedName>
    <definedName name="htmll2" hidden="1">{"'Sample Status'!$A$1:$J$21"}</definedName>
    <definedName name="huji" localSheetId="2" hidden="1">{#N/A,#N/A,FALSE,"Aging Summary";#N/A,#N/A,FALSE,"Ratio Analysis";#N/A,#N/A,FALSE,"Test 120 Day Accts";#N/A,#N/A,FALSE,"Tickmarks"}</definedName>
    <definedName name="huji" hidden="1">{#N/A,#N/A,FALSE,"Aging Summary";#N/A,#N/A,FALSE,"Ratio Analysis";#N/A,#N/A,FALSE,"Test 120 Day Accts";#N/A,#N/A,FALSE,"Tickmarks"}</definedName>
    <definedName name="i" localSheetId="2" hidden="1">{#N/A,#N/A,FALSE,"ER_PB";#N/A,#N/A,FALSE,"ER_RATIO_PB";#N/A,#N/A,FALSE,"ER_PU";#N/A,#N/A,FALSE,"ER_RATIO_PU"}</definedName>
    <definedName name="i" hidden="1">{#N/A,#N/A,FALSE,"ER_PB";#N/A,#N/A,FALSE,"ER_RATIO_PB";#N/A,#N/A,FALSE,"ER_PU";#N/A,#N/A,FALSE,"ER_RATIO_PU"}</definedName>
    <definedName name="IEPeXToEUR" localSheetId="2" hidden="1">1/EUReXToIEP</definedName>
    <definedName name="IEPeXToEUR" localSheetId="7" hidden="1">1/EUReXToIEP</definedName>
    <definedName name="IEPeXToEUR" localSheetId="9" hidden="1">1/EUReXToIEP</definedName>
    <definedName name="IEPeXToEUR" hidden="1">1/EUReXToIEP</definedName>
    <definedName name="ihioh" localSheetId="2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ihioh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iiiii" localSheetId="2" hidden="1">{#N/A,#N/A,FALSE,"Calc";#N/A,#N/A,FALSE,"Sensitivity";#N/A,#N/A,FALSE,"LT Earn.Dil.";#N/A,#N/A,FALSE,"Dil. AVP"}</definedName>
    <definedName name="iiiii" hidden="1">{#N/A,#N/A,FALSE,"Calc";#N/A,#N/A,FALSE,"Sensitivity";#N/A,#N/A,FALSE,"LT Earn.Dil.";#N/A,#N/A,FALSE,"Dil. AVP"}</definedName>
    <definedName name="iil" localSheetId="2" hidden="1">Main.SAPF4Help()</definedName>
    <definedName name="iil" localSheetId="7" hidden="1">Main.SAPF4Help()</definedName>
    <definedName name="iil" localSheetId="9" hidden="1">Main.SAPF4Help()</definedName>
    <definedName name="iil" hidden="1">Main.SAPF4Help()</definedName>
    <definedName name="ik" localSheetId="2" hidden="1">{"casespecific",#N/A,FALSE,"Assumptions"}</definedName>
    <definedName name="ik" hidden="1">{"casespecific",#N/A,FALSE,"Assumptions"}</definedName>
    <definedName name="imeclosedthreads" hidden="1">41918.5692013889</definedName>
    <definedName name="Img_ML_1c3d1n6n" hidden="1">"IMG_10"</definedName>
    <definedName name="Img_ML_1t5s6u1f" hidden="1">"IMG_6"</definedName>
    <definedName name="Img_ML_1y7a6c1t" hidden="1">"IMG_10"</definedName>
    <definedName name="Img_ML_2b2b8h8h" hidden="1">"IMG_10"</definedName>
    <definedName name="Img_ML_2v6s9i5c" hidden="1">"IMG_6"</definedName>
    <definedName name="Img_ML_3b3j3x9k" hidden="1">"IMG_6"</definedName>
    <definedName name="Img_ML_3c6e9c4g" hidden="1">"IMG_10"</definedName>
    <definedName name="Img_ML_3c7g1a7g" hidden="1">"IMG_10"</definedName>
    <definedName name="Img_ML_3e2q4k7i" hidden="1">"IMG_10"</definedName>
    <definedName name="Img_ML_3h2n3p4v" hidden="1">"IMG_6"</definedName>
    <definedName name="Img_ML_3p5d9q5j" hidden="1">"IMG_10"</definedName>
    <definedName name="Img_ML_3y1j4m2m" hidden="1">"IMG_12"</definedName>
    <definedName name="Img_ML_4d2b6f6f" hidden="1">"IMG_10"</definedName>
    <definedName name="Img_ML_4m3p5r8j" hidden="1">"IMG_18"</definedName>
    <definedName name="Img_ML_5d3i8b5s" hidden="1">"IMG_3"</definedName>
    <definedName name="Img_ML_5e7g5e5e" hidden="1">"IMG_10"</definedName>
    <definedName name="Img_ML_5e7s6t2u" hidden="1">"IMG_6"</definedName>
    <definedName name="Img_ML_5f9d1i5x" hidden="1">"IMG_3"</definedName>
    <definedName name="Img_ML_5h6q3g8u" hidden="1">"IMG_10"</definedName>
    <definedName name="Img_ML_5k7e4n8n" hidden="1">"IMG_6"</definedName>
    <definedName name="Img_ML_5k8u7s9i" hidden="1">"IMG_18"</definedName>
    <definedName name="Img_ML_6f2p1m9g" hidden="1">"IMG_10"</definedName>
    <definedName name="Img_ML_6k9c9p4d" hidden="1">"IMG_10"</definedName>
    <definedName name="Img_ML_6r9u1n9k" hidden="1">"IMG_12"</definedName>
    <definedName name="Img_ML_6w6m7b7r" hidden="1">"IMG_3"</definedName>
    <definedName name="Img_ML_6y9f7y3n" hidden="1">"IMG_10"</definedName>
    <definedName name="Img_ML_7g5e5e2b" hidden="1">"IMG_12"</definedName>
    <definedName name="Img_ML_7m5m4k3b" hidden="1">"IMG_3"</definedName>
    <definedName name="Img_ML_7n6h3t1t" hidden="1">"IMG_6"</definedName>
    <definedName name="Img_ML_8b9j5t1p" hidden="1">"IMG_12"</definedName>
    <definedName name="Img_ML_8c2q5i2r" hidden="1">"IMG_6"</definedName>
    <definedName name="Img_ML_8h3m3i1m" hidden="1">"IMG_6"</definedName>
    <definedName name="Img_ML_8h5e9i3c" hidden="1">"IMG_10"</definedName>
    <definedName name="Img_ML_8h7g4d4d" hidden="1">"IMG_4"</definedName>
    <definedName name="Img_ML_8i9u7w8k" hidden="1">"IMG_10"</definedName>
    <definedName name="Img_ML_8j3w6p4c" hidden="1">"IMG_10"</definedName>
    <definedName name="Img_ML_8r1k8t4y" hidden="1">"IMG_6"</definedName>
    <definedName name="Img_ML_8s3q3c1i" hidden="1">"IMG_6"</definedName>
    <definedName name="Img_ML_9n1s4m5f" hidden="1">"IMG_6"</definedName>
    <definedName name="Img_Production_Breakdown" hidden="1">"IMG_3"</definedName>
    <definedName name="imj" localSheetId="2" hidden="1">{#N/A,#N/A,FALSE,"Aging Summary";#N/A,#N/A,FALSE,"Ratio Analysis";#N/A,#N/A,FALSE,"Test 120 Day Accts";#N/A,#N/A,FALSE,"Tickmarks"}</definedName>
    <definedName name="imj" hidden="1">{#N/A,#N/A,FALSE,"Aging Summary";#N/A,#N/A,FALSE,"Ratio Analysis";#N/A,#N/A,FALSE,"Test 120 Day Accts";#N/A,#N/A,FALSE,"Tickmarks"}</definedName>
    <definedName name="IMMATERIALI" localSheetId="2" hidden="1">{#N/A,#N/A,FALSE,"Flash"}</definedName>
    <definedName name="IMMATERIALI" hidden="1">{#N/A,#N/A,FALSE,"Flash"}</definedName>
    <definedName name="inabc" localSheetId="2" hidden="1">{#N/A,#N/A,FALSE,"Aging Summary";#N/A,#N/A,FALSE,"Ratio Analysis";#N/A,#N/A,FALSE,"Test 120 Day Accts";#N/A,#N/A,FALSE,"Tickmarks"}</definedName>
    <definedName name="inabc" hidden="1">{#N/A,#N/A,FALSE,"Aging Summary";#N/A,#N/A,FALSE,"Ratio Analysis";#N/A,#N/A,FALSE,"Test 120 Day Accts";#N/A,#N/A,FALSE,"Tickmarks"}</definedName>
    <definedName name="inflList" hidden="1">"10000000000000000000000000000000000000000000000000000000000000000000000000000000000000000000000000000000000000000000000000000000000000000000000000000000000000000000000000000000000000000000000000000000"</definedName>
    <definedName name="INFO_BI_EXE_NAME" hidden="1">"SAGEACCBI60.EXE"</definedName>
    <definedName name="INFO_EXE_SERVER_PATH" hidden="1">"C:\Sage\Sage 100 ERP Workstation\MAS90\Home\Intelligence\BICORE.EXE"</definedName>
    <definedName name="INFO_INSTANCE_ID" hidden="1">"0"</definedName>
    <definedName name="INFO_INSTANCE_NAME" hidden="1">"Copy of Sales Master 3-0 (AE-SQL)_20160401_12_11_58_1111.xls"</definedName>
    <definedName name="INFO_REPORT_CODE" hidden="1">"AE-SQL-AR01-3-0-CUST"</definedName>
    <definedName name="INFO_REPORT_ID" hidden="1">"61"</definedName>
    <definedName name="INFO_REPORT_NAME" hidden="1">"Copy of Sales Master 3-0 (AE-SQL)"</definedName>
    <definedName name="INFO_RUN_USER" hidden="1">""</definedName>
    <definedName name="INFO_RUN_WORKSTATION" hidden="1">"BAMXA01"</definedName>
    <definedName name="Inhaltsverzeichnis2" localSheetId="2" hidden="1">{#N/A,#N/A,FALSE,"Auftrags- und Offertwesen"}</definedName>
    <definedName name="Inhaltsverzeichnis2" hidden="1">{#N/A,#N/A,FALSE,"Auftrags- und Offertwesen"}</definedName>
    <definedName name="inputs" localSheetId="2" hidden="1">{"Inputs 1","Base",FALSE,"INPUTS";"Inputs 2","Base",FALSE,"INPUTS";"Inputs 3","Base",FALSE,"INPUTS";"Inputs 4","Base",FALSE,"INPUTS";"Inputs 5","Base",FALSE,"INPUTS"}</definedName>
    <definedName name="inputs" hidden="1">{"Inputs 1","Base",FALSE,"INPUTS";"Inputs 2","Base",FALSE,"INPUTS";"Inputs 3","Base",FALSE,"INPUTS";"Inputs 4","Base",FALSE,"INPUTS";"Inputs 5","Base",FALSE,"INPUTS"}</definedName>
    <definedName name="int" localSheetId="2" hidden="1">{#N/A,#N/A,FALSE,"Aging Summary";#N/A,#N/A,FALSE,"Ratio Analysis";#N/A,#N/A,FALSE,"Test 120 Day Accts";#N/A,#N/A,FALSE,"Tickmarks"}</definedName>
    <definedName name="int" hidden="1">{#N/A,#N/A,FALSE,"Aging Summary";#N/A,#N/A,FALSE,"Ratio Analysis";#N/A,#N/A,FALSE,"Test 120 Day Accts";#N/A,#N/A,FALSE,"Tickmarks"}</definedName>
    <definedName name="Inter" localSheetId="2" hidden="1">{#N/A,#N/A,FALSE,"Aging Summary";#N/A,#N/A,FALSE,"Ratio Analysis";#N/A,#N/A,FALSE,"Test 120 Day Accts";#N/A,#N/A,FALSE,"Tickmarks"}</definedName>
    <definedName name="Inter" hidden="1">{#N/A,#N/A,FALSE,"Aging Summary";#N/A,#N/A,FALSE,"Ratio Analysis";#N/A,#N/A,FALSE,"Test 120 Day Accts";#N/A,#N/A,FALSE,"Tickmarks"}</definedName>
    <definedName name="interest" localSheetId="2" hidden="1">{#N/A,#N/A,FALSE,"Aging Summary";#N/A,#N/A,FALSE,"Ratio Analysis";#N/A,#N/A,FALSE,"Test 120 Day Accts";#N/A,#N/A,FALSE,"Tickmarks"}</definedName>
    <definedName name="interest" hidden="1">{#N/A,#N/A,FALSE,"Aging Summary";#N/A,#N/A,FALSE,"Ratio Analysis";#N/A,#N/A,FALSE,"Test 120 Day Accts";#N/A,#N/A,FALSE,"Tickmarks"}</definedName>
    <definedName name="io" localSheetId="2" hidden="1">{#N/A,#N/A,FALSE,"model"}</definedName>
    <definedName name="io" hidden="1">{#N/A,#N/A,FALSE,"model"}</definedName>
    <definedName name="io1111111" localSheetId="2" hidden="1">{#N/A,#N/A,FALSE,"model"}</definedName>
    <definedName name="io1111111" hidden="1">{#N/A,#N/A,FALSE,"model"}</definedName>
    <definedName name="IQ_" hidden="1">"c59"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NNUAL_DIVIDEND" hidden="1">"c229"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ROKER_REC_NO_REUT" hidden="1">"c5315"</definedName>
    <definedName name="IQ_AVG_BROKER_REC_REUT" hidden="1">"c3630"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IZ_SEG_ASSETS" hidden="1">"c90"</definedName>
    <definedName name="IQ_BIZ_SEG_EBT" hidden="1">"c91"</definedName>
    <definedName name="IQ_BIZ_SEG_GP" hidden="1">"c92"</definedName>
    <definedName name="IQ_BIZ_SEG_NI" hidden="1">"c93"</definedName>
    <definedName name="IQ_BIZ_SEG_OPER_INC" hidden="1">"c94"</definedName>
    <definedName name="IQ_BIZ_SEG_REV" hidden="1">"c95"</definedName>
    <definedName name="IQ_BOARD_MEMBER_FAX" hidden="1">"c2100"</definedName>
    <definedName name="IQ_BOARD_MEMBER_OFFICE" hidden="1">"c2098"</definedName>
    <definedName name="IQ_BOARD_MEMBER_PHONE" hidden="1">"c2099"</definedName>
    <definedName name="IQ_BONDRATING_FITCH" hidden="1">"c223"</definedName>
    <definedName name="IQ_BONDRATING_FITCH_DATE" hidden="1">"c241"</definedName>
    <definedName name="IQ_BONDRATING_MOODYS" hidden="1">"IQ_BONDRATING_MOODYS"</definedName>
    <definedName name="IQ_BONDRATING_SP" hidden="1">"c224"</definedName>
    <definedName name="IQ_BONDRATING_SP_DATE" hidden="1">"c242"</definedName>
    <definedName name="IQ_BOOK_VALUE" hidden="1">"c68"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S_SEG_PRIMARY_GIC" hidden="1">"c15584"</definedName>
    <definedName name="IQ_BUS_SEG_PRIMARY_GIC_ABS" hidden="1">"c15572"</definedName>
    <definedName name="IQ_BUS_SEG_SECONDARY_GIC" hidden="1">"c15585"</definedName>
    <definedName name="IQ_BUS_SEG_SECONDARY_GIC_ABS" hidden="1">"c15573"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HARE_ACT_OR_EST_REUT" hidden="1">"c5477"</definedName>
    <definedName name="IQ_BV_SHARE_EST_REUT" hidden="1">"c5439"</definedName>
    <definedName name="IQ_BV_SHARE_HIGH_EST_REUT" hidden="1">"c5441"</definedName>
    <definedName name="IQ_BV_SHARE_LOW_EST_REUT" hidden="1">"c5442"</definedName>
    <definedName name="IQ_BV_SHARE_MEDIAN_EST_REUT" hidden="1">"c5440"</definedName>
    <definedName name="IQ_BV_SHARE_NUM_EST_REUT" hidden="1">"c5443"</definedName>
    <definedName name="IQ_BV_SHARE_STDDEV_EST_REUT" hidden="1">"c5444"</definedName>
    <definedName name="IQ_BV_STDDEV_EST_REUT" hidden="1">"c5408"</definedName>
    <definedName name="IQ_BV_STDDEV_EST_THOM" hidden="1">"c5152"</definedName>
    <definedName name="IQ_CAL_Q_EST_REUT" hidden="1">"c6800"</definedName>
    <definedName name="IQ_CAL_Y_EST_REUT" hidden="1">"c6801"</definedName>
    <definedName name="IQ_CAPEX_ACT_OR_EST_REUT" hidden="1">"c5474"</definedName>
    <definedName name="IQ_CAPEX_BR" hidden="1">"c111"</definedName>
    <definedName name="IQ_CAPEX_EST_REUT" hidden="1">"c3969"</definedName>
    <definedName name="IQ_CAPEX_HIGH_EST_REUT" hidden="1">"c3971"</definedName>
    <definedName name="IQ_CAPEX_LOW_EST_REUT" hidden="1">"c3972"</definedName>
    <definedName name="IQ_CAPEX_MEDIAN_EST_REUT" hidden="1">"c3970"</definedName>
    <definedName name="IQ_CAPEX_NUM_EST_REUT" hidden="1">"c3973"</definedName>
    <definedName name="IQ_CAPEX_STDDEV_EST_REUT" hidden="1">"c3974"</definedName>
    <definedName name="IQ_CASH_DIVIDENDS_NET_INCOME_FDIC" hidden="1">"c6738"</definedName>
    <definedName name="IQ_CASH_IN_PROCESS_FDIC" hidden="1">"c6386"</definedName>
    <definedName name="IQ_CASH2" hidden="1">"c116"</definedName>
    <definedName name="IQ_CCE_FDIC" hidden="1">"c6296"</definedName>
    <definedName name="IQ_CFPS_ACT_OR_EST_REUT" hidden="1">"c5463"</definedName>
    <definedName name="IQ_CFPS_EST_REUT" hidden="1">"c3844"</definedName>
    <definedName name="IQ_CFPS_HIGH_EST_REUT" hidden="1">"c3846"</definedName>
    <definedName name="IQ_CFPS_LOW_EST_REUT" hidden="1">"c3847"</definedName>
    <definedName name="IQ_CFPS_MEDIAN_EST_REUT" hidden="1">"c3845"</definedName>
    <definedName name="IQ_CFPS_NUM_EST_REUT" hidden="1">"c3848"</definedName>
    <definedName name="IQ_CFPS_STDDEV_EST_REUT" hidden="1">"c3849"</definedName>
    <definedName name="IQ_CH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RT_DEBT" hidden="1">"c224"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>5000</definedName>
    <definedName name="IQ_CREDIT_CARD_CHARGE_OFFS_FDIC" hidden="1">"c6652"</definedName>
    <definedName name="IQ_CREDIT_CARD_FEE" hidden="1">"c231"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FF_LASTCLOSE_TARGET_PRICE_REUT" hidden="1">"c5436"</definedName>
    <definedName name="IQ_DISTRIBUTABLE_CASH_EST_CIQ" hidden="1">"c4802"</definedName>
    <definedName name="IQ_DISTRIBUTABLE_CASH_HIGH_EST_CIQ" hidden="1">"c4805"</definedName>
    <definedName name="IQ_DISTRIBUTABLE_CASH_LOW_EST_CIQ" hidden="1">"c4806"</definedName>
    <definedName name="IQ_DISTRIBUTABLE_CASH_MEDIAN_EST_CIQ" hidden="1">"c4807"</definedName>
    <definedName name="IQ_DISTRIBUTABLE_CASH_NUM_EST_CIQ" hidden="1">"c4808"</definedName>
    <definedName name="IQ_DISTRIBUTABLE_CASH_SHARE_EST_CIQ" hidden="1">"c4810"</definedName>
    <definedName name="IQ_DISTRIBUTABLE_CASH_SHARE_HIGH_EST_CIQ" hidden="1">"c4813"</definedName>
    <definedName name="IQ_DISTRIBUTABLE_CASH_SHARE_LOW_EST_CIQ" hidden="1">"c4814"</definedName>
    <definedName name="IQ_DISTRIBUTABLE_CASH_SHARE_MEDIAN_EST_CIQ" hidden="1">"c4815"</definedName>
    <definedName name="IQ_DISTRIBUTABLE_CASH_SHARE_NUM_EST_CIQ" hidden="1">"c4816"</definedName>
    <definedName name="IQ_DISTRIBUTABLE_CASH_SHARE_STDDEV_EST_CIQ" hidden="1">"c4817"</definedName>
    <definedName name="IQ_DISTRIBUTABLE_CASH_STDDEV_EST_CIQ" hidden="1">"c4819"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PAC" hidden="1">"c2801"</definedName>
    <definedName name="IQ_DPS_ACT_OR_EST_REUT" hidden="1">"c5464"</definedName>
    <definedName name="IQ_DPS_EST_BOTTOM_UP_REUT" hidden="1">"c5501"</definedName>
    <definedName name="IQ_DPS_EST_REUT" hidden="1">"c3851"</definedName>
    <definedName name="IQ_DPS_HIGH_EST_REUT" hidden="1">"c3853"</definedName>
    <definedName name="IQ_DPS_LOW_EST_REUT" hidden="1">"c3854"</definedName>
    <definedName name="IQ_DPS_MEDIAN_EST_REUT" hidden="1">"c3852"</definedName>
    <definedName name="IQ_DPS_NUM_EST_REUT" hidden="1">"c3855"</definedName>
    <definedName name="IQ_DPS_STDDEV_EST_REUT" hidden="1">"c3856"</definedName>
    <definedName name="IQ_EARNING_ASSETS_FDIC" hidden="1">"c6360"</definedName>
    <definedName name="IQ_EARNING_ASSETS_YIELD_FDIC" hidden="1">"c6724"</definedName>
    <definedName name="IQ_EARNINGS_ANNOUNCE_DATE_REUT" hidden="1">"c5314"</definedName>
    <definedName name="IQ_EARNINGS_COVERAGE_NET_CHARGE_OFFS_FDIC" hidden="1">"c6735"</definedName>
    <definedName name="IQ_EBIT_10K" hidden="1">"IQ_EBIT_10K"</definedName>
    <definedName name="IQ_EBIT_10Q" hidden="1">"IQ_EBIT_10Q"</definedName>
    <definedName name="IQ_EBIT_10Q1" hidden="1">"IQ_EBIT_10Q1"</definedName>
    <definedName name="IQ_EBIT_ACT_OR_EST_REUT" hidden="1">"c5465"</definedName>
    <definedName name="IQ_EBIT_EST_REUT" hidden="1">"c5333"</definedName>
    <definedName name="IQ_EBIT_GROWTH_1" hidden="1">"c157"</definedName>
    <definedName name="IQ_EBIT_GROWTH_2" hidden="1">"c161"</definedName>
    <definedName name="IQ_EBIT_HIGH_EST_REUT" hidden="1">"c5335"</definedName>
    <definedName name="IQ_EBIT_LOW_EST_REUT" hidden="1">"c5336"</definedName>
    <definedName name="IQ_EBIT_MEDIAN_EST_REUT" hidden="1">"c5334"</definedName>
    <definedName name="IQ_EBIT_NET_INT" hidden="1">"c360"</definedName>
    <definedName name="IQ_EBIT_NUM_EST_REUT" hidden="1">"c5337"</definedName>
    <definedName name="IQ_EBIT_STDDEV_EST_REUT" hidden="1">"c5338"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ACT_OR_EST_REUT" hidden="1">"c5462"</definedName>
    <definedName name="IQ_EBITDA_CAPEX_NET_INT" hidden="1">"c368"</definedName>
    <definedName name="IQ_EBITDA_EST_REUT" hidden="1">"c3640"</definedName>
    <definedName name="IQ_EBITDA_GROWTH_1" hidden="1">"c156"</definedName>
    <definedName name="IQ_EBITDA_GROWTH_2" hidden="1">"c160"</definedName>
    <definedName name="IQ_EBITDA_HIGH_EST_REUT" hidden="1">"c3642"</definedName>
    <definedName name="IQ_EBITDA_LOW_EST_REUT" hidden="1">"c3643"</definedName>
    <definedName name="IQ_EBITDA_MEDIAN_EST_REUT" hidden="1">"c3641"</definedName>
    <definedName name="IQ_EBITDA_NET_INT" hidden="1">"c373"</definedName>
    <definedName name="IQ_EBITDA_NO_EST" hidden="1">"c267"</definedName>
    <definedName name="IQ_EBITDA_NUM_EST_REUT" hidden="1">"c3644"</definedName>
    <definedName name="IQ_EBITDA_STDDEV_EST_REUT" hidden="1">"c3645"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ACT_OR_EST_REUT" hidden="1">"c5460"</definedName>
    <definedName name="IQ_EPS_EST_1" hidden="1">"c189"</definedName>
    <definedName name="IQ_EPS_EST_BOTTOM_UP_REUT" hidden="1">"c5497"</definedName>
    <definedName name="IQ_EPS_EST_REUT" hidden="1">"c5453"</definedName>
    <definedName name="IQ_EPS_GW_ACT_OR_EST_REUT" hidden="1">"c5469"</definedName>
    <definedName name="IQ_EPS_GW_EST_BOTTOM_UP_REUT" hidden="1">"c5499"</definedName>
    <definedName name="IQ_EPS_GW_EST_REUT" hidden="1">"c5389"</definedName>
    <definedName name="IQ_EPS_GW_HIGH_EST_REUT" hidden="1">"c5391"</definedName>
    <definedName name="IQ_EPS_GW_LOW_EST_REUT" hidden="1">"c5392"</definedName>
    <definedName name="IQ_EPS_GW_MEDIAN_EST_REUT" hidden="1">"c5390"</definedName>
    <definedName name="IQ_EPS_GW_NUM_EST_REUT" hidden="1">"c5393"</definedName>
    <definedName name="IQ_EPS_GW_STDDEV_EST_REUT" hidden="1">"c5394"</definedName>
    <definedName name="IQ_EPS_HIGH_EST_REUT" hidden="1">"c5454"</definedName>
    <definedName name="IQ_EPS_LOW_EST_REUT" hidden="1">"c5455"</definedName>
    <definedName name="IQ_EPS_MEDIAN_EST_REUT" hidden="1">"c5456"</definedName>
    <definedName name="IQ_EPS_NO_EST" hidden="1">"c271"</definedName>
    <definedName name="IQ_EPS_NORM_EST_BOTTOM_UP_REUT" hidden="1">"c5498"</definedName>
    <definedName name="IQ_EPS_NORM_EST_REUT" hidden="1">"c5326"</definedName>
    <definedName name="IQ_EPS_NORM_HIGH_EST_REUT" hidden="1">"c5328"</definedName>
    <definedName name="IQ_EPS_NORM_LOW_EST_REUT" hidden="1">"c5329"</definedName>
    <definedName name="IQ_EPS_NORM_MEDIAN_EST_REUT" hidden="1">"c5327"</definedName>
    <definedName name="IQ_EPS_NORM_NUM_EST_REUT" hidden="1">"c5330"</definedName>
    <definedName name="IQ_EPS_NORM_STDDEV_EST_REUT" hidden="1">"c5331"</definedName>
    <definedName name="IQ_EPS_NUM_EST_REUT" hidden="1">"c5451"</definedName>
    <definedName name="IQ_EPS_PRIMARY_EST" hidden="1">"c2226"</definedName>
    <definedName name="IQ_EPS_PRIMARY_HIGH_EST" hidden="1">"c2228"</definedName>
    <definedName name="IQ_EPS_PRIMARY_LOW_EST" hidden="1">"c2229"</definedName>
    <definedName name="IQ_EPS_PRIMARY_MEDIAN_EST" hidden="1">"c2227"</definedName>
    <definedName name="IQ_EPS_PRIMARY_NUM_EST" hidden="1">"c2230"</definedName>
    <definedName name="IQ_EPS_PRIMARY_STDDEV_EST" hidden="1">"c2231"</definedName>
    <definedName name="IQ_EPS_REPORT_ACT_OR_EST_REUT" hidden="1">"c5470"</definedName>
    <definedName name="IQ_EPS_REPORTED_EST_BOTTOM_UP_REUT" hidden="1">"c5500"</definedName>
    <definedName name="IQ_EPS_REPORTED_EST_REUT" hidden="1">"c5396"</definedName>
    <definedName name="IQ_EPS_REPORTED_HIGH_EST_REUT" hidden="1">"c5398"</definedName>
    <definedName name="IQ_EPS_REPORTED_LOW_EST_REUT" hidden="1">"c5399"</definedName>
    <definedName name="IQ_EPS_REPORTED_MEDIAN_EST_REUT" hidden="1">"c5397"</definedName>
    <definedName name="IQ_EPS_REPORTED_NUM_EST_REUT" hidden="1">"c5400"</definedName>
    <definedName name="IQ_EPS_REPORTED_STDDEV_EST_REUT" hidden="1">"c5401"</definedName>
    <definedName name="IQ_EPS_STDDEV_EST_REUT" hidden="1">"c5452"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BV_REUT" hidden="1">"c5409"</definedName>
    <definedName name="IQ_EST_ACT_BV_SHARE_REUT" hidden="1">"c5445"</definedName>
    <definedName name="IQ_EST_ACT_BV_THOM" hidden="1">"c5153"</definedName>
    <definedName name="IQ_EST_ACT_CAPEX_REUT" hidden="1">"c3975"</definedName>
    <definedName name="IQ_EST_ACT_CFPS_REUT" hidden="1">"c3850"</definedName>
    <definedName name="IQ_EST_ACT_DPS_REUT" hidden="1">"c3857"</definedName>
    <definedName name="IQ_EST_ACT_EBIT_REUT" hidden="1">"c5339"</definedName>
    <definedName name="IQ_EST_ACT_EBITDA_REUT" hidden="1">"c3836"</definedName>
    <definedName name="IQ_EST_ACT_EPS_GW_REUT" hidden="1">"c5395"</definedName>
    <definedName name="IQ_EST_ACT_EPS_NORM_REUT" hidden="1">"c5332"</definedName>
    <definedName name="IQ_EST_ACT_EPS_PRIMARY" hidden="1">"c2232"</definedName>
    <definedName name="IQ_EST_ACT_EPS_REPORTED_REUT" hidden="1">"c5402"</definedName>
    <definedName name="IQ_EST_ACT_EPS_REUT" hidden="1">"c5457"</definedName>
    <definedName name="IQ_EST_ACT_FFO_REUT" hidden="1">"c3843"</definedName>
    <definedName name="IQ_EST_ACT_FFO_SHARE_SHARE_REUT" hidden="1">"c3843"</definedName>
    <definedName name="IQ_EST_ACT_FFO_SHARE_SHARE_THOM" hidden="1">"c4005"</definedName>
    <definedName name="IQ_EST_ACT_FFO_THOM" hidden="1">"c4005"</definedName>
    <definedName name="IQ_EST_ACT_NAV_SHARE_REUT" hidden="1">"c5616"</definedName>
    <definedName name="IQ_EST_ACT_NET_DEBT_REUT" hidden="1">"c5446"</definedName>
    <definedName name="IQ_EST_ACT_NI_GW_REUT" hidden="1">"c5381"</definedName>
    <definedName name="IQ_EST_ACT_NI_GW_THOM" hidden="1">"c5139"</definedName>
    <definedName name="IQ_EST_ACT_NI_REPORTED_REUT" hidden="1">"c5388"</definedName>
    <definedName name="IQ_EST_ACT_NI_REUT" hidden="1">"c5374"</definedName>
    <definedName name="IQ_EST_ACT_OPER_INC_REUT" hidden="1">"c5346"</definedName>
    <definedName name="IQ_EST_ACT_PRETAX_GW_INC_REUT" hidden="1">"c5360"</definedName>
    <definedName name="IQ_EST_ACT_PRETAX_INC_REUT" hidden="1">"c5353"</definedName>
    <definedName name="IQ_EST_ACT_PRETAX_REPORT_INC_REUT" hidden="1">"c5367"</definedName>
    <definedName name="IQ_EST_ACT_RETURN_ASSETS_REUT" hidden="1">"c3996"</definedName>
    <definedName name="IQ_EST_ACT_RETURN_EQUITY_REUT" hidden="1">"c3989"</definedName>
    <definedName name="IQ_EST_ACT_REV_REUT" hidden="1">"c3835"</definedName>
    <definedName name="IQ_EST_BV_DIFF_REUT" hidden="1">"c5433"</definedName>
    <definedName name="IQ_EST_BV_DIFF_THOM" hidden="1">"c5204"</definedName>
    <definedName name="IQ_EST_BV_SURPRISE_PERCENT_REUT" hidden="1">"c5434"</definedName>
    <definedName name="IQ_EST_BV_SURPRISE_PERCENT_THOM" hidden="1">"c5205"</definedName>
    <definedName name="IQ_EST_CAPEX_GROWTH_1YR_REUT" hidden="1">"c5447"</definedName>
    <definedName name="IQ_EST_CAPEX_GROWTH_2YR_REUT" hidden="1">"c5448"</definedName>
    <definedName name="IQ_EST_CAPEX_GROWTH_Q_1YR_REUT" hidden="1">"c5449"</definedName>
    <definedName name="IQ_EST_CAPEX_SEQ_GROWTH_Q_REUT" hidden="1">"c5450"</definedName>
    <definedName name="IQ_EST_CFPS_DIFF_REUT" hidden="1">"c3892"</definedName>
    <definedName name="IQ_EST_CFPS_GROWTH_1YR_REUT" hidden="1">"c3878"</definedName>
    <definedName name="IQ_EST_CFPS_GROWTH_2YR_REUT" hidden="1">"c3879"</definedName>
    <definedName name="IQ_EST_CFPS_GROWTH_Q_1YR_REUT" hidden="1">"c3880"</definedName>
    <definedName name="IQ_EST_CFPS_SEQ_GROWTH_Q_REUT" hidden="1">"c3881"</definedName>
    <definedName name="IQ_EST_CFPS_SURPRISE_PERCENT_REUT" hidden="1">"c3893"</definedName>
    <definedName name="IQ_EST_CURRENCY_REUT" hidden="1">"c5437"</definedName>
    <definedName name="IQ_EST_DATE_REUT" hidden="1">"c5438"</definedName>
    <definedName name="IQ_EST_DPS_DIFF_REUT" hidden="1">"c3894"</definedName>
    <definedName name="IQ_EST_DPS_GROWTH_1YR_REUT" hidden="1">"c3882"</definedName>
    <definedName name="IQ_EST_DPS_GROWTH_2YR_REUT" hidden="1">"c3883"</definedName>
    <definedName name="IQ_EST_DPS_GROWTH_Q_1YR_REUT" hidden="1">"c3884"</definedName>
    <definedName name="IQ_EST_DPS_SEQ_GROWTH_Q_REUT" hidden="1">"c3885"</definedName>
    <definedName name="IQ_EST_DPS_SURPRISE_PERCENT_REUT" hidden="1">"c3895"</definedName>
    <definedName name="IQ_EST_EBIT_DIFF_REUT" hidden="1">"c5413"</definedName>
    <definedName name="IQ_EST_EBIT_SURPRISE_PERCENT_REUT" hidden="1">"c5414"</definedName>
    <definedName name="IQ_EST_EBITDA_DIFF_REUT" hidden="1">"c3888"</definedName>
    <definedName name="IQ_EST_EBITDA_GROWTH_1YR_REUT" hidden="1">"c3864"</definedName>
    <definedName name="IQ_EST_EBITDA_GROWTH_2YR_REUT" hidden="1">"c3865"</definedName>
    <definedName name="IQ_EST_EBITDA_GROWTH_Q_1YR_REUT" hidden="1">"c3866"</definedName>
    <definedName name="IQ_EST_EBITDA_SEQ_GROWTH_Q_REUT" hidden="1">"c3867"</definedName>
    <definedName name="IQ_EST_EBITDA_SURPRISE_PERCENT_REUT" hidden="1">"c3889"</definedName>
    <definedName name="IQ_EST_EPS_DIFF_REUT" hidden="1">"c5458"</definedName>
    <definedName name="IQ_EST_EPS_GROWTH_1YR_REUT" hidden="1">"c3646"</definedName>
    <definedName name="IQ_EST_EPS_GROWTH_2YR_REUT" hidden="1">"c3858"</definedName>
    <definedName name="IQ_EST_EPS_GROWTH_5YR_BOTTOM_UP_REUT" hidden="1">"c5495"</definedName>
    <definedName name="IQ_EST_EPS_GROWTH_5YR_HIGH_REUT" hidden="1">"c5322"</definedName>
    <definedName name="IQ_EST_EPS_GROWTH_5YR_LOW_REUT" hidden="1">"c5323"</definedName>
    <definedName name="IQ_EST_EPS_GROWTH_5YR_MEDIAN_REUT" hidden="1">"c5321"</definedName>
    <definedName name="IQ_EST_EPS_GROWTH_5YR_NUM_REUT" hidden="1">"c5324"</definedName>
    <definedName name="IQ_EST_EPS_GROWTH_5YR_REUT" hidden="1">"c3633"</definedName>
    <definedName name="IQ_EST_EPS_GROWTH_5YR_STDDEV_REUT" hidden="1">"c5325"</definedName>
    <definedName name="IQ_EST_EPS_GROWTH_Q_1YR_REUT" hidden="1">"c5410"</definedName>
    <definedName name="IQ_EST_EPS_GW_DIFF_REUT" hidden="1">"c5429"</definedName>
    <definedName name="IQ_EST_EPS_GW_SURPRISE_PERCENT_REUT" hidden="1">"c5430"</definedName>
    <definedName name="IQ_EST_EPS_NORM_DIFF_REUT" hidden="1">"c5411"</definedName>
    <definedName name="IQ_EST_EPS_NORM_SURPRISE_PERCENT_REUT" hidden="1">"c5412"</definedName>
    <definedName name="IQ_EST_EPS_REPORT_DIFF_REUT" hidden="1">"c5431"</definedName>
    <definedName name="IQ_EST_EPS_REPORT_SURPRISE_PERCENT_REUT" hidden="1">"c5432"</definedName>
    <definedName name="IQ_EST_EPS_SEQ_GROWTH_Q_REUT" hidden="1">"c3859"</definedName>
    <definedName name="IQ_EST_EPS_SURPRISE" hidden="1">"c1635"</definedName>
    <definedName name="IQ_EST_EPS_SURPRISE_PERCENT_REUT" hidden="1">"c5459"</definedName>
    <definedName name="IQ_EST_FFO_DIFF_REUT" hidden="1">"c3890"</definedName>
    <definedName name="IQ_EST_FFO_DIFF_THOM" hidden="1">"c5186"</definedName>
    <definedName name="IQ_EST_FFO_GROWTH_1YR_REUT" hidden="1">"c3874"</definedName>
    <definedName name="IQ_EST_FFO_GROWTH_2YR_REUT" hidden="1">"c3875"</definedName>
    <definedName name="IQ_EST_FFO_GROWTH_Q_1YR_REUT" hidden="1">"c3876"</definedName>
    <definedName name="IQ_EST_FFO_SEQ_GROWTH_Q_REUT" hidden="1">"c3877"</definedName>
    <definedName name="IQ_EST_FFO_SHARE_SHARE_DIFF_REUT" hidden="1">"c3890"</definedName>
    <definedName name="IQ_EST_FFO_SHARE_SHARE_DIFF_THOM" hidden="1">"c5186"</definedName>
    <definedName name="IQ_EST_FFO_SHARE_SHARE_SURPRISE_PERCENT_REUT" hidden="1">"c3891"</definedName>
    <definedName name="IQ_EST_FFO_SHARE_SHARE_SURPRISE_PERCENT_THOM" hidden="1">"c5187"</definedName>
    <definedName name="IQ_EST_FFO_SURPRISE_PERCENT_REUT" hidden="1">"c3891"</definedName>
    <definedName name="IQ_EST_FFO_SURPRISE_PERCENT_THOM" hidden="1">"c5187"</definedName>
    <definedName name="IQ_EST_FOOTNOTE_REUT" hidden="1">"c5478"</definedName>
    <definedName name="IQ_EST_NI_DIFF_REUT" hidden="1">"c5423"</definedName>
    <definedName name="IQ_EST_NI_GW_DIFF_REUT" hidden="1">"c5425"</definedName>
    <definedName name="IQ_EST_NI_GW_DIFF_THOM" hidden="1">"c5200"</definedName>
    <definedName name="IQ_EST_NI_GW_SURPRISE_PERCENT_REUT" hidden="1">"c5426"</definedName>
    <definedName name="IQ_EST_NI_GW_SURPRISE_PERCENT_THOM" hidden="1">"c5201"</definedName>
    <definedName name="IQ_EST_NI_REPORT_DIFF_REUT" hidden="1">"c5427"</definedName>
    <definedName name="IQ_EST_NI_REPORT_SURPRISE_PERCENT_REUT" hidden="1">"c5428"</definedName>
    <definedName name="IQ_EST_NI_SURPRISE_PERCENT_REUT" hidden="1">"c5424"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IGH_REC_REUT" hidden="1">"c3870"</definedName>
    <definedName name="IQ_EST_NUM_HIGHEST_REC_REUT" hidden="1">"c3869"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LOW_REC_REUT" hidden="1">"c3872"</definedName>
    <definedName name="IQ_EST_NUM_LOWEST_REC_REUT" hidden="1">"c3873"</definedName>
    <definedName name="IQ_EST_NUM_NEUTRAL_REC_REUT" hidden="1">"c3871"</definedName>
    <definedName name="IQ_EST_NUM_NO_OPINION_REUT" hidden="1">"c3868"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_OPER_INC_DIFF_REUT" hidden="1">"c5415"</definedName>
    <definedName name="IQ_EST_OPER_INC_SURPRISE_PERCENT_REUT" hidden="1">"c5416"</definedName>
    <definedName name="IQ_EST_PRE_TAX_DIFF_REUT" hidden="1">"c5417"</definedName>
    <definedName name="IQ_EST_PRE_TAX_GW_DIFF_REUT" hidden="1">"c5419"</definedName>
    <definedName name="IQ_EST_PRE_TAX_GW_SURPRISE_PERCENT_REUT" hidden="1">"c5420"</definedName>
    <definedName name="IQ_EST_PRE_TAX_REPORT_DIFF_REUT" hidden="1">"c5421"</definedName>
    <definedName name="IQ_EST_PRE_TAX_REPORT_SURPRISE_PERCENT_REUT" hidden="1">"c5422"</definedName>
    <definedName name="IQ_EST_PRE_TAX_SURPRISE_PERCENT_REUT" hidden="1">"c5418"</definedName>
    <definedName name="IQ_EST_REUT_ACT_CAPEX" hidden="1">"c3975"</definedName>
    <definedName name="IQ_EST_REV_DIFF_REUT" hidden="1">"c3886"</definedName>
    <definedName name="IQ_EST_REV_GROWTH_1YR_REUT" hidden="1">"c3860"</definedName>
    <definedName name="IQ_EST_REV_GROWTH_2YR_REUT" hidden="1">"c3861"</definedName>
    <definedName name="IQ_EST_REV_GROWTH_Q_1YR_REUT" hidden="1">"c3862"</definedName>
    <definedName name="IQ_EST_REV_SEQ_GROWTH_Q_REUT" hidden="1">"c3863"</definedName>
    <definedName name="IQ_EST_REV_SURPRISE_PERCENT_REUT" hidden="1">"c3887"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XP_RETTRN_PENSION_FOREIGN" hidden="1">"c408"</definedName>
    <definedName name="IQ_EXPENSE_CODE_" hidden="1">"test"</definedName>
    <definedName name="IQ_EXPENSE_CODE__1" hidden="1">"032"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ATEMS_BR" hidden="1">"c412"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ADJ_EST_CIQ" hidden="1">"c4959"</definedName>
    <definedName name="IQ_FFO_ADJ_HIGH_EST_CIQ" hidden="1">"c4962"</definedName>
    <definedName name="IQ_FFO_ADJ_LOW_EST_CIQ" hidden="1">"c4963"</definedName>
    <definedName name="IQ_FFO_ADJ_MEDIAN_EST_CIQ" hidden="1">"c4964"</definedName>
    <definedName name="IQ_FFO_ADJ_NUM_EST_CIQ" hidden="1">"c4965"</definedName>
    <definedName name="IQ_FFO_ADJ_STDDEV_EST_CIQ" hidden="1">"c4966"</definedName>
    <definedName name="IQ_FFO_EST_CIQ" hidden="1">"c4970"</definedName>
    <definedName name="IQ_FFO_EST_DET_EST" hidden="1">"c12059"</definedName>
    <definedName name="IQ_FFO_EST_DET_EST_CIQ" hidden="1">"c12121"</definedName>
    <definedName name="IQ_FFO_EST_DET_EST_CURRENCY" hidden="1">"c12466"</definedName>
    <definedName name="IQ_FFO_EST_DET_EST_CURRENCY_CIQ" hidden="1">"c12512"</definedName>
    <definedName name="IQ_FFO_EST_DET_EST_CURRENCY_REUT" hidden="1">"c12536"</definedName>
    <definedName name="IQ_FFO_EST_DET_EST_CURRENCY_THOM" hidden="1">"c12487"</definedName>
    <definedName name="IQ_FFO_EST_DET_EST_DATE" hidden="1">"c12212"</definedName>
    <definedName name="IQ_FFO_EST_DET_EST_DATE_CIQ" hidden="1">"c12267"</definedName>
    <definedName name="IQ_FFO_EST_DET_EST_DATE_REUT" hidden="1">"c12295"</definedName>
    <definedName name="IQ_FFO_EST_DET_EST_DATE_THOM" hidden="1">"c12238"</definedName>
    <definedName name="IQ_FFO_EST_DET_EST_INCL" hidden="1">"c12349"</definedName>
    <definedName name="IQ_FFO_EST_DET_EST_INCL_CIQ" hidden="1">"c12395"</definedName>
    <definedName name="IQ_FFO_EST_DET_EST_INCL_REUT" hidden="1">"c12419"</definedName>
    <definedName name="IQ_FFO_EST_DET_EST_INCL_THOM" hidden="1">"c12370"</definedName>
    <definedName name="IQ_FFO_EST_DET_EST_ORIGIN" hidden="1">"c12722"</definedName>
    <definedName name="IQ_FFO_EST_DET_EST_ORIGIN_CIQ" hidden="1">"c12720"</definedName>
    <definedName name="IQ_FFO_EST_DET_EST_ORIGIN_REUT" hidden="1">"c12724"</definedName>
    <definedName name="IQ_FFO_EST_DET_EST_ORIGIN_THOM" hidden="1">"c12608"</definedName>
    <definedName name="IQ_FFO_EST_DET_EST_REUT" hidden="1">"c12153"</definedName>
    <definedName name="IQ_FFO_EST_DET_EST_THOM" hidden="1">"c12088"</definedName>
    <definedName name="IQ_FFO_EST_REUT" hidden="1">"c3837"</definedName>
    <definedName name="IQ_FFO_EST_THOM" hidden="1">"c3999"</definedName>
    <definedName name="IQ_FFO_HIGH_EST_CIQ" hidden="1">"c4977"</definedName>
    <definedName name="IQ_FFO_HIGH_EST_REUT" hidden="1">"c3839"</definedName>
    <definedName name="IQ_FFO_HIGH_EST_THOM" hidden="1">"c4001"</definedName>
    <definedName name="IQ_FFO_LOW_EST_CIQ" hidden="1">"c4978"</definedName>
    <definedName name="IQ_FFO_LOW_EST_REUT" hidden="1">"c3840"</definedName>
    <definedName name="IQ_FFO_LOW_EST_THOM" hidden="1">"c4002"</definedName>
    <definedName name="IQ_FFO_MEDIAN_EST_CIQ" hidden="1">"c4979"</definedName>
    <definedName name="IQ_FFO_MEDIAN_EST_REUT" hidden="1">"c3838"</definedName>
    <definedName name="IQ_FFO_MEDIAN_EST_THOM" hidden="1">"c4000"</definedName>
    <definedName name="IQ_FFO_NO_EST" hidden="1">"c276"</definedName>
    <definedName name="IQ_FFO_NUM_EST_CIQ" hidden="1">"c4980"</definedName>
    <definedName name="IQ_FFO_NUM_EST_REUT" hidden="1">"c3841"</definedName>
    <definedName name="IQ_FFO_NUM_EST_THOM" hidden="1">"c4003"</definedName>
    <definedName name="IQ_FFO_SHARE_SHARE_EST_DET_EST" hidden="1">"c12059"</definedName>
    <definedName name="IQ_FFO_SHARE_SHARE_EST_DET_EST_CIQ" hidden="1">"c12121"</definedName>
    <definedName name="IQ_FFO_SHARE_SHARE_EST_DET_EST_CURRENCY" hidden="1">"c12466"</definedName>
    <definedName name="IQ_FFO_SHARE_SHARE_EST_DET_EST_CURRENCY_CIQ" hidden="1">"c12512"</definedName>
    <definedName name="IQ_FFO_SHARE_SHARE_EST_DET_EST_CURRENCY_REUT" hidden="1">"c12536"</definedName>
    <definedName name="IQ_FFO_SHARE_SHARE_EST_DET_EST_CURRENCY_THOM" hidden="1">"c12487"</definedName>
    <definedName name="IQ_FFO_SHARE_SHARE_EST_DET_EST_DATE" hidden="1">"c12212"</definedName>
    <definedName name="IQ_FFO_SHARE_SHARE_EST_DET_EST_DATE_CIQ" hidden="1">"c12267"</definedName>
    <definedName name="IQ_FFO_SHARE_SHARE_EST_DET_EST_DATE_REUT" hidden="1">"c12295"</definedName>
    <definedName name="IQ_FFO_SHARE_SHARE_EST_DET_EST_DATE_THOM" hidden="1">"c12238"</definedName>
    <definedName name="IQ_FFO_SHARE_SHARE_EST_DET_EST_INCL" hidden="1">"c12349"</definedName>
    <definedName name="IQ_FFO_SHARE_SHARE_EST_DET_EST_INCL_CIQ" hidden="1">"c12395"</definedName>
    <definedName name="IQ_FFO_SHARE_SHARE_EST_DET_EST_INCL_REUT" hidden="1">"c12419"</definedName>
    <definedName name="IQ_FFO_SHARE_SHARE_EST_DET_EST_INCL_THOM" hidden="1">"c12370"</definedName>
    <definedName name="IQ_FFO_SHARE_SHARE_EST_DET_EST_ORIGIN" hidden="1">"c12722"</definedName>
    <definedName name="IQ_FFO_SHARE_SHARE_EST_DET_EST_ORIGIN_CIQ" hidden="1">"c12720"</definedName>
    <definedName name="IQ_FFO_SHARE_SHARE_EST_DET_EST_ORIGIN_REUT" hidden="1">"c12724"</definedName>
    <definedName name="IQ_FFO_SHARE_SHARE_EST_DET_EST_ORIGIN_THOM" hidden="1">"c12608"</definedName>
    <definedName name="IQ_FFO_SHARE_SHARE_EST_DET_EST_REUT" hidden="1">"c12153"</definedName>
    <definedName name="IQ_FFO_SHARE_SHARE_EST_DET_EST_THOM" hidden="1">"c12088"</definedName>
    <definedName name="IQ_FFO_SHARE_SHARE_EST_REUT" hidden="1">"c3837"</definedName>
    <definedName name="IQ_FFO_SHARE_SHARE_EST_THOM" hidden="1">"c3999"</definedName>
    <definedName name="IQ_FFO_SHARE_SHARE_HIGH_EST_REUT" hidden="1">"c3839"</definedName>
    <definedName name="IQ_FFO_SHARE_SHARE_HIGH_EST_THOM" hidden="1">"c4001"</definedName>
    <definedName name="IQ_FFO_SHARE_SHARE_LOW_EST_REUT" hidden="1">"c3840"</definedName>
    <definedName name="IQ_FFO_SHARE_SHARE_LOW_EST_THOM" hidden="1">"c4002"</definedName>
    <definedName name="IQ_FFO_SHARE_SHARE_MEDIAN_EST_REUT" hidden="1">"c3838"</definedName>
    <definedName name="IQ_FFO_SHARE_SHARE_MEDIAN_EST_THOM" hidden="1">"c4000"</definedName>
    <definedName name="IQ_FFO_SHARE_SHARE_NUM_EST_REUT" hidden="1">"c3841"</definedName>
    <definedName name="IQ_FFO_SHARE_SHARE_NUM_EST_THOM" hidden="1">"c4003"</definedName>
    <definedName name="IQ_FFO_SHARE_SHARE_STDDEV_EST_REUT" hidden="1">"c3842"</definedName>
    <definedName name="IQ_FFO_SHARE_SHARE_STDDEV_EST_THOM" hidden="1">"c4004"</definedName>
    <definedName name="IQ_FFO_STDDEV_EST_CIQ" hidden="1">"c4981"</definedName>
    <definedName name="IQ_FFO_STDDEV_EST_REUT" hidden="1">"c3842"</definedName>
    <definedName name="IQ_FFO_STDDEV_EST_THOM" hidden="1">"c4004"</definedName>
    <definedName name="IQ_FH">100000</definedName>
    <definedName name="IQ_FHLB_ADVANCES_FDIC" hidden="1">"c6366"</definedName>
    <definedName name="IQ_FHLB_DUE_AFTER_FIVE" hidden="1">"c2086"</definedName>
    <definedName name="IQ_FHLB_DUE_NEXTV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SCAL_Q_EST_REUT" hidden="1">"c6798"</definedName>
    <definedName name="IQ_FISCAL_Y_EST_REUT" hidden="1">"c6799"</definedName>
    <definedName name="IQ_FIVE_PERCENT_AMOUNT" hidden="1">"c240"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C" hidden="1">"c464"</definedName>
    <definedName name="IQ_GAIN_ASSETS_REC_BNK" hidden="1">"c465"</definedName>
    <definedName name="IQ_GAIN_ASSETS_REC_BR" hidden="1">"c466"</definedName>
    <definedName name="IQ_GAIN_ASSETS_REC_FIN" hidden="1">"c467"</definedName>
    <definedName name="IQ_GAIN_ASSETS_REC_INS" hidden="1">"c468"</definedName>
    <definedName name="IQ_GAIN_ASSETS_REC_REIT" hidden="1">"c469"</definedName>
    <definedName name="IQ_GAIN_ASSETS_REC_UTI" hidden="1">"c470"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C" hidden="1">"c487"</definedName>
    <definedName name="IQ_GAIN_INVEST_REC_BNK" hidden="1">"c488"</definedName>
    <definedName name="IQ_GAIN_INVEST_REC_BR" hidden="1">"c489"</definedName>
    <definedName name="IQ_GAIN_INVEST_REC_FIN" hidden="1">"c490"</definedName>
    <definedName name="IQ_GAIN_INVEST_REC_INS" hidden="1">"c491"</definedName>
    <definedName name="IQ_GAIN_INVEST_REC_REIT" hidden="1">"c492"</definedName>
    <definedName name="IQ_GAIN_INVEST_REC_UTI" hidden="1">"c493"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ROSS_INTAN" hidden="1">"c520"</definedName>
    <definedName name="IQ_GW_AMORT" hidden="1">"c531"</definedName>
    <definedName name="IQ_GW_AMORT_BR" hidden="1">"c532"</definedName>
    <definedName name="IQ_GW_AMORT_CF" hidden="1">"c533"</definedName>
    <definedName name="IQ_GW_AMORT_CF_BNK" hidden="1">"c534"</definedName>
    <definedName name="IQ_GW_AMORT_CF_BR" hidden="1">"c535"</definedName>
    <definedName name="IQ_GW_AMORT_CF_FIN" hidden="1">"c536"</definedName>
    <definedName name="IQ_GW_AMORT_CF_INS" hidden="1">"c537"</definedName>
    <definedName name="IQ_GW_AMORT_CF_REIT" hidden="1">"c538"</definedName>
    <definedName name="IQ_GW_AMORT_CF_UTI" hidden="1">"c539"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IGH_TARGET_PRICE_REUT" hidden="1">"c5317"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PROVIDED_DIVIDEND" hidden="1">"c19252"</definedName>
    <definedName name="IQ_INDEXCONSTITUENT_CLOSEPRICE" hidden="1">"c19241"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3MTH_BOUGHT" hidden="1">"c1534"</definedName>
    <definedName name="IQ_INSIDER_3MTH_NET" hidden="1">"c1535"</definedName>
    <definedName name="IQ_INSIDER_3MTH_SOLD" hidden="1">"c1533"</definedName>
    <definedName name="IQ_INSIDER_6MTH_BOUGHT" hidden="1">"c1537"</definedName>
    <definedName name="IQ_INSIDER_6MTH_NET" hidden="1">"c1538"</definedName>
    <definedName name="IQ_INSIDER_6MTH_SOLD" hidden="1">"c1536"</definedName>
    <definedName name="IQ_INSIDER_AMOUNT" hidden="1">"c238"</definedName>
    <definedName name="IQ_INSIDER_LOANS_FDIC" hidden="1">"c6365"</definedName>
    <definedName name="IQ_INSTITUTIONAL_AMOUNT" hidden="1">"c236"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AN_AMORT" hidden="1">"c605"</definedName>
    <definedName name="IQ_INTAN_AMORT_BR" hidden="1">"c606"</definedName>
    <definedName name="IQ_INTAN_AMORT_CF" hidden="1">"c607"</definedName>
    <definedName name="IQ_INTAN_AMORT_CF_BNK" hidden="1">"c608"</definedName>
    <definedName name="IQ_INTAN_AMORT_CF_BR" hidden="1">"c609"</definedName>
    <definedName name="IQ_INTAN_AMORT_CF_FIN" hidden="1">"c610"</definedName>
    <definedName name="IQ_INTAN_AMORT_CF_INS" hidden="1">"c611"</definedName>
    <definedName name="IQ_INTAN_AMORT_CF_REIT" hidden="1">"c612"</definedName>
    <definedName name="IQ_INTAN_AMORT_CF_UTI" hidden="1">"c613"</definedName>
    <definedName name="IQ_INTAN_AMORT_FIN" hidden="1">"c614"</definedName>
    <definedName name="IQ_INTAN_AMORT_INS" hidden="1">"c615"</definedName>
    <definedName name="IQ_INTAN_AMORT_REIT" hidden="1">"c616"</definedName>
    <definedName name="IQ_INTAN_AMORT_UTI" hidden="1">"c617"</definedName>
    <definedName name="IQ_INTEL_EPS_EST" hidden="1">"c24729"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OW_TARGET_PRICE_REUT" hidden="1">"c5318"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_SENIOR_DEBT" hidden="1">"c702"</definedName>
    <definedName name="IQ_LT_SUB_DEBT" hidden="1">"c703"</definedName>
    <definedName name="IQ_LTM">2000</definedName>
    <definedName name="IQ_LTM_DATE" hidden="1">"IQ_LTM_DATE"</definedName>
    <definedName name="IQ_LTMMONTH" hidden="1">120000</definedName>
    <definedName name="IQ_MACRO_SURVEY_CONSUMER_SENTIMENT" hidden="1">"c20808"</definedName>
    <definedName name="IQ_MARKTCAP" hidden="1">"c258"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_REUT" hidden="1">"c5316"</definedName>
    <definedName name="IQ_MERGER_BR" hidden="1">"c715"</definedName>
    <definedName name="IQ_MERGER_RESTRUCTURE_BR" hidden="1">"c721"</definedName>
    <definedName name="IQ_MINORITY_INTEREST_BR" hidden="1">"c729"</definedName>
    <definedName name="IQ_MKTCAP_TOTAL_REV_FWD_REUT" hidden="1">"c4048"</definedName>
    <definedName name="IQ_MONEY_MARKET_DEPOSIT_ACCOUNTS_FDIC" hidden="1">"c6553"</definedName>
    <definedName name="IQ_MONTH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localSheetId="4" hidden="1">44783.7028935185</definedName>
    <definedName name="IQ_NAMES_REVISION_DATE_" hidden="1">45981.6475925926</definedName>
    <definedName name="IQ_NAMES_REVISION_DATE__1" hidden="1">42016.828287037</definedName>
    <definedName name="IQ_NAMES_REVISION_DATE__2" hidden="1">42121.6723611111</definedName>
    <definedName name="IQ_NAV_ACT_OR_EST" hidden="1">"c2225"</definedName>
    <definedName name="IQ_NAV_SHARE_ACT_OR_EST_REUT" hidden="1">"c5623"</definedName>
    <definedName name="IQ_NAV_SHARE_EST_REUT" hidden="1">"c5617"</definedName>
    <definedName name="IQ_NAV_SHARE_HIGH_EST_REUT" hidden="1">"c5620"</definedName>
    <definedName name="IQ_NAV_SHARE_LOW_EST_REUT" hidden="1">"c5621"</definedName>
    <definedName name="IQ_NAV_SHARE_MEDIAN_EST_REUT" hidden="1">"c5618"</definedName>
    <definedName name="IQ_NAV_SHARE_NUM_EST_REUT" hidden="1">"c5622"</definedName>
    <definedName name="IQ_NAV_SHARE_STDDEV_EST_REUT" hidden="1">"c5619"</definedName>
    <definedName name="IQ_NET_CHARGE_OFFS_FDIC" hidden="1">"c6641"</definedName>
    <definedName name="IQ_NET_CHARGE_OFFS_LOANS_FDIC" hidden="1">"c6751"</definedName>
    <definedName name="IQ_NET_DEBT_ACT_OR_EST_REUT" hidden="1">"c5473"</definedName>
    <definedName name="IQ_NET_DEBT_EST_REUT" hidden="1">"c3976"</definedName>
    <definedName name="IQ_NET_DEBT_HIGH_EST_REUT" hidden="1">"c3978"</definedName>
    <definedName name="IQ_NET_DEBT_ISSUED_BR" hidden="1">"c753"</definedName>
    <definedName name="IQ_NET_DEBT_LOW_EST_REUT" hidden="1">"c3979"</definedName>
    <definedName name="IQ_NET_DEBT_MEDIAN_EST_REUT" hidden="1">"c3977"</definedName>
    <definedName name="IQ_NET_DEBT_NUM_EST_REUT" hidden="1">"c3980"</definedName>
    <definedName name="IQ_NET_DEBT_STDDEV_EST_REUT" hidden="1">"c3981"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I_ACT_OR_EST_REUT" hidden="1">"c5468"</definedName>
    <definedName name="IQ_NI_EST_REUT" hidden="1">"c5368"</definedName>
    <definedName name="IQ_NI_GW_EST_REUT" hidden="1">"c5375"</definedName>
    <definedName name="IQ_NI_GW_EST_THOM" hidden="1">"c5133"</definedName>
    <definedName name="IQ_NI_GW_HIGH_EST_REUT" hidden="1">"c5377"</definedName>
    <definedName name="IQ_NI_GW_HIGH_EST_THOM" hidden="1">"c5135"</definedName>
    <definedName name="IQ_NI_GW_LOW_EST_REUT" hidden="1">"c5378"</definedName>
    <definedName name="IQ_NI_GW_LOW_EST_THOM" hidden="1">"c5136"</definedName>
    <definedName name="IQ_NI_GW_MEDIAN_EST_REUT" hidden="1">"c5376"</definedName>
    <definedName name="IQ_NI_GW_MEDIAN_EST_THOM" hidden="1">"c5134"</definedName>
    <definedName name="IQ_NI_GW_NUM_EST_REUT" hidden="1">"c5379"</definedName>
    <definedName name="IQ_NI_GW_NUM_EST_THOM" hidden="1">"c5137"</definedName>
    <definedName name="IQ_NI_GW_STDDEV_EST_REUT" hidden="1">"c5380"</definedName>
    <definedName name="IQ_NI_GW_STDDEV_EST_THOM" hidden="1">"c5138"</definedName>
    <definedName name="IQ_NI_HIGH_EST_REUT" hidden="1">"c5370"</definedName>
    <definedName name="IQ_NI_LOW_EST_REUT" hidden="1">"c5371"</definedName>
    <definedName name="IQ_NI_MEDIAN_EST_REUT" hidden="1">"c5369"</definedName>
    <definedName name="IQ_NI_NUM_EST_REUT" hidden="1">"c5372"</definedName>
    <definedName name="IQ_NI_REPORTED_EST_REUT" hidden="1">"c5382"</definedName>
    <definedName name="IQ_NI_REPORTED_HIGH_EST_REUT" hidden="1">"c5384"</definedName>
    <definedName name="IQ_NI_REPORTED_LOW_EST_REUT" hidden="1">"c5385"</definedName>
    <definedName name="IQ_NI_REPORTED_MEDIAN_EST_REUT" hidden="1">"c5383"</definedName>
    <definedName name="IQ_NI_REPORTED_NUM_EST_REUT" hidden="1">"c5386"</definedName>
    <definedName name="IQ_NI_REPORTED_STDDEV_EST_REUT" hidden="1">"c5387"</definedName>
    <definedName name="IQ_NI_STDDEV_EST_REUT" hidden="1">"c5373"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RM_EPS_ACT_OR_EST_REUT" hidden="1">"c5472"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>6000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ACT_OR_EST_REUT" hidden="1">"c5466"</definedName>
    <definedName name="IQ_OPER_INC_BR" hidden="1">"c850"</definedName>
    <definedName name="IQ_OPER_INC_EST_REUT" hidden="1">"c5340"</definedName>
    <definedName name="IQ_OPER_INC_HIGH_EST_REUT" hidden="1">"c5342"</definedName>
    <definedName name="IQ_OPER_INC_LOW_EST_REUT" hidden="1">"c5343"</definedName>
    <definedName name="IQ_OPER_INC_MEDIAN_EST_REUT" hidden="1">"c5341"</definedName>
    <definedName name="IQ_OPER_INC_NUM_EST_REUT" hidden="1">"c5344"</definedName>
    <definedName name="IQ_OPER_INC_STDDEV_EST_REUT" hidden="1">"c5345"</definedName>
    <definedName name="IQ_OPTIONS_EXCERCISED" hidden="1">"c2116"</definedName>
    <definedName name="IQ_OPTIONS_OS" hidden="1">"c858"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MINING_REVENUE_COAL" hidden="1">"c15931"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NON_REC" hidden="1">"c968"</definedName>
    <definedName name="IQ_OTHER_NON_REC_BNK" hidden="1">"c969"</definedName>
    <definedName name="IQ_OTHER_NON_REC_BR" hidden="1">"c970"</definedName>
    <definedName name="IQ_OTHER_NON_REC_FIN" hidden="1">"c971"</definedName>
    <definedName name="IQ_OTHER_NON_REC_INS" hidden="1">"c972"</definedName>
    <definedName name="IQ_OTHER_NON_REC_REIT" hidden="1">"c973"</definedName>
    <definedName name="IQ_OTHER_NON_REC_SUPPL" hidden="1">"c974"</definedName>
    <definedName name="IQ_OTHER_NON_REC_SUPPL_BNK" hidden="1">"c975"</definedName>
    <definedName name="IQ_OTHER_NON_REC_SUPPL_BR" hidden="1">"c976"</definedName>
    <definedName name="IQ_OTHER_NON_REC_SUPPL_FIN" hidden="1">"c977"</definedName>
    <definedName name="IQ_OTHER_NON_REC_SUPPL_INS" hidden="1">"c978"</definedName>
    <definedName name="IQ_OTHER_NON_REC_SUPPL_REIT" hidden="1">"c979"</definedName>
    <definedName name="IQ_OTHER_NON_REC_SUPPL_UTI" hidden="1">"c980"</definedName>
    <definedName name="IQ_OTHER_NON_REC_UTI" hidden="1">"c981"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AL" hidden="1">"c998"</definedName>
    <definedName name="IQ_OTHER_UNUSAL_BNK" hidden="1">"c999"</definedName>
    <definedName name="IQ_OTHER_UNUSAL_BR" hidden="1">"c1000"</definedName>
    <definedName name="IQ_OTHER_UNUSAL_FIN" hidden="1">"c1001"</definedName>
    <definedName name="IQ_OTHER_UNUSAL_INS" hidden="1">"c1002"</definedName>
    <definedName name="IQ_OTHER_UNUSAL_REIT" hidden="1">"c1003"</definedName>
    <definedName name="IQ_OTHER_UNUSAL_SUPPL" hidden="1">"c1004"</definedName>
    <definedName name="IQ_OTHER_UNUSAL_SUPPL_BNK" hidden="1">"c1005"</definedName>
    <definedName name="IQ_OTHER_UNUSAL_SUPPL_BR" hidden="1">"c1006"</definedName>
    <definedName name="IQ_OTHER_UNUSAL_SUPPL_FIN" hidden="1">"c1007"</definedName>
    <definedName name="IQ_OTHER_UNUSAL_SUPPL_INS" hidden="1">"c1008"</definedName>
    <definedName name="IQ_OTHER_UNUSAL_SUPPL_REIT" hidden="1">"c1009"</definedName>
    <definedName name="IQ_OTHER_UNUSAL_SUPPL_UTI" hidden="1">"c1010"</definedName>
    <definedName name="IQ_OTHER_UNUSAL_UTI" hidden="1">"c1011"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2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_EXCL_FWD_REUT" hidden="1">"c4049"</definedName>
    <definedName name="IQ_PEG_FWD_REUT" hidden="1">"c4052"</definedName>
    <definedName name="IQ_PERCENT_CHANGE_EST_5YR_GROWTH_RATE_12MONTHS_REUT" hidden="1">"c3959"</definedName>
    <definedName name="IQ_PERCENT_CHANGE_EST_5YR_GROWTH_RATE_18MONTHS_REUT" hidden="1">"c3960"</definedName>
    <definedName name="IQ_PERCENT_CHANGE_EST_5YR_GROWTH_RATE_3MONTHS_REUT" hidden="1">"c3956"</definedName>
    <definedName name="IQ_PERCENT_CHANGE_EST_5YR_GROWTH_RATE_6MONTHS_REUT" hidden="1">"c3957"</definedName>
    <definedName name="IQ_PERCENT_CHANGE_EST_5YR_GROWTH_RATE_9MONTHS_REUT" hidden="1">"c3958"</definedName>
    <definedName name="IQ_PERCENT_CHANGE_EST_5YR_GROWTH_RATE_DAY_REUT" hidden="1">"c3954"</definedName>
    <definedName name="IQ_PERCENT_CHANGE_EST_5YR_GROWTH_RATE_MONTH_REUT" hidden="1">"c3955"</definedName>
    <definedName name="IQ_PERCENT_CHANGE_EST_5YR_GROWTH_RATE_WEEK_REUT" hidden="1">"c5435"</definedName>
    <definedName name="IQ_PERCENT_CHANGE_EST_CFPS_12MONTHS_REUT" hidden="1">"c3924"</definedName>
    <definedName name="IQ_PERCENT_CHANGE_EST_CFPS_18MONTHS_REUT" hidden="1">"c3925"</definedName>
    <definedName name="IQ_PERCENT_CHANGE_EST_CFPS_3MONTHS_REUT" hidden="1">"c3921"</definedName>
    <definedName name="IQ_PERCENT_CHANGE_EST_CFPS_6MONTHS_REUT" hidden="1">"c3922"</definedName>
    <definedName name="IQ_PERCENT_CHANGE_EST_CFPS_9MONTHS_REUT" hidden="1">"c3923"</definedName>
    <definedName name="IQ_PERCENT_CHANGE_EST_CFPS_DAY_REUT" hidden="1">"c3919"</definedName>
    <definedName name="IQ_PERCENT_CHANGE_EST_CFPS_MONTH_REUT" hidden="1">"c3920"</definedName>
    <definedName name="IQ_PERCENT_CHANGE_EST_CFPS_WEEK_REUT" hidden="1">"c3962"</definedName>
    <definedName name="IQ_PERCENT_CHANGE_EST_DPS_12MONTHS_REUT" hidden="1">"c3931"</definedName>
    <definedName name="IQ_PERCENT_CHANGE_EST_DPS_18MONTHS_REUT" hidden="1">"c3932"</definedName>
    <definedName name="IQ_PERCENT_CHANGE_EST_DPS_3MONTHS_REUT" hidden="1">"c3928"</definedName>
    <definedName name="IQ_PERCENT_CHANGE_EST_DPS_6MONTHS_REUT" hidden="1">"c3929"</definedName>
    <definedName name="IQ_PERCENT_CHANGE_EST_DPS_9MONTHS_REUT" hidden="1">"c3930"</definedName>
    <definedName name="IQ_PERCENT_CHANGE_EST_DPS_DAY_REUT" hidden="1">"c3926"</definedName>
    <definedName name="IQ_PERCENT_CHANGE_EST_DPS_MONTH_REUT" hidden="1">"c3927"</definedName>
    <definedName name="IQ_PERCENT_CHANGE_EST_DPS_WEEK_REUT" hidden="1">"c3963"</definedName>
    <definedName name="IQ_PERCENT_CHANGE_EST_EBITDA_12MONTHS_REUT" hidden="1">"c3917"</definedName>
    <definedName name="IQ_PERCENT_CHANGE_EST_EBITDA_18MONTHS_REUT" hidden="1">"c3918"</definedName>
    <definedName name="IQ_PERCENT_CHANGE_EST_EBITDA_3MONTHS_REUT" hidden="1">"c3914"</definedName>
    <definedName name="IQ_PERCENT_CHANGE_EST_EBITDA_6MONTHS_REUT" hidden="1">"c3915"</definedName>
    <definedName name="IQ_PERCENT_CHANGE_EST_EBITDA_9MONTHS_REUT" hidden="1">"c3916"</definedName>
    <definedName name="IQ_PERCENT_CHANGE_EST_EBITDA_DAY_REUT" hidden="1">"c3912"</definedName>
    <definedName name="IQ_PERCENT_CHANGE_EST_EBITDA_MONTH_REUT" hidden="1">"c3913"</definedName>
    <definedName name="IQ_PERCENT_CHANGE_EST_EBITDA_WEEK_REUT" hidden="1">"c3961"</definedName>
    <definedName name="IQ_PERCENT_CHANGE_EST_EPS_12MONTHS_REUT" hidden="1">"c3902"</definedName>
    <definedName name="IQ_PERCENT_CHANGE_EST_EPS_18MONTHS_REUT" hidden="1">"c3903"</definedName>
    <definedName name="IQ_PERCENT_CHANGE_EST_EPS_3MONTHS_REUT" hidden="1">"c3899"</definedName>
    <definedName name="IQ_PERCENT_CHANGE_EST_EPS_6MONTHS_REUT" hidden="1">"c3900"</definedName>
    <definedName name="IQ_PERCENT_CHANGE_EST_EPS_9MONTHS_REUT" hidden="1">"c3901"</definedName>
    <definedName name="IQ_PERCENT_CHANGE_EST_EPS_DAY_REUT" hidden="1">"c3896"</definedName>
    <definedName name="IQ_PERCENT_CHANGE_EST_EPS_MONTH_REUT" hidden="1">"c3898"</definedName>
    <definedName name="IQ_PERCENT_CHANGE_EST_EPS_WEEK_REUT" hidden="1">"c3897"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SHARE_SHARE_12MONTHS" hidden="1">"c1828"</definedName>
    <definedName name="IQ_PERCENT_CHANGE_EST_FFO_SHARE_SHARE_12MONTHS_CIQ" hidden="1">"c3769"</definedName>
    <definedName name="IQ_PERCENT_CHANGE_EST_FFO_SHARE_SHARE_12MONTHS_REUT" hidden="1">"c3938"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CIQ" hidden="1">"c3770"</definedName>
    <definedName name="IQ_PERCENT_CHANGE_EST_FFO_SHARE_SHARE_18MONTHS_REUT" hidden="1">"c3939"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CIQ" hidden="1">"c3766"</definedName>
    <definedName name="IQ_PERCENT_CHANGE_EST_FFO_SHARE_SHARE_3MONTHS_REUT" hidden="1">"c3935"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CIQ" hidden="1">"c3767"</definedName>
    <definedName name="IQ_PERCENT_CHANGE_EST_FFO_SHARE_SHARE_6MONTHS_REUT" hidden="1">"c3936"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CIQ" hidden="1">"c3768"</definedName>
    <definedName name="IQ_PERCENT_CHANGE_EST_FFO_SHARE_SHARE_9MONTHS_REUT" hidden="1">"c3937"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CIQ" hidden="1">"c3764"</definedName>
    <definedName name="IQ_PERCENT_CHANGE_EST_FFO_SHARE_SHARE_DAY_REUT" hidden="1">"c3933"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CIQ" hidden="1">"c3765"</definedName>
    <definedName name="IQ_PERCENT_CHANGE_EST_FFO_SHARE_SHARE_MONTH_REUT" hidden="1">"c3934"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CIQ" hidden="1">"c3795"</definedName>
    <definedName name="IQ_PERCENT_CHANGE_EST_FFO_SHARE_SHARE_WEEK_REUT" hidden="1">"c3964"</definedName>
    <definedName name="IQ_PERCENT_CHANGE_EST_FFO_SHARE_SHARE_WEEK_THOM" hidden="1">"c5274"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CHANGE_EST_PRICE_TARGET_12MONTHS_REUT" hidden="1">"c3952"</definedName>
    <definedName name="IQ_PERCENT_CHANGE_EST_PRICE_TARGET_18MONTHS_REUT" hidden="1">"c3953"</definedName>
    <definedName name="IQ_PERCENT_CHANGE_EST_PRICE_TARGET_3MONTHS_REUT" hidden="1">"c3949"</definedName>
    <definedName name="IQ_PERCENT_CHANGE_EST_PRICE_TARGET_6MONTHS_REUT" hidden="1">"c3950"</definedName>
    <definedName name="IQ_PERCENT_CHANGE_EST_PRICE_TARGET_9MONTHS_REUT" hidden="1">"c3951"</definedName>
    <definedName name="IQ_PERCENT_CHANGE_EST_PRICE_TARGET_DAY_REUT" hidden="1">"c3947"</definedName>
    <definedName name="IQ_PERCENT_CHANGE_EST_PRICE_TARGET_MONTH_REUT" hidden="1">"c3948"</definedName>
    <definedName name="IQ_PERCENT_CHANGE_EST_PRICE_TARGET_WEEK_REUT" hidden="1">"c3967"</definedName>
    <definedName name="IQ_PERCENT_CHANGE_EST_RECO_12MONTHS_REUT" hidden="1">"c3945"</definedName>
    <definedName name="IQ_PERCENT_CHANGE_EST_RECO_18MONTHS_REUT" hidden="1">"c3946"</definedName>
    <definedName name="IQ_PERCENT_CHANGE_EST_RECO_3MONTHS_REUT" hidden="1">"c3942"</definedName>
    <definedName name="IQ_PERCENT_CHANGE_EST_RECO_6MONTHS_REUT" hidden="1">"c3943"</definedName>
    <definedName name="IQ_PERCENT_CHANGE_EST_RECO_9MONTHS_REUT" hidden="1">"c3944"</definedName>
    <definedName name="IQ_PERCENT_CHANGE_EST_RECO_DAY_REUT" hidden="1">"c3940"</definedName>
    <definedName name="IQ_PERCENT_CHANGE_EST_RECO_MONTH_REUT" hidden="1">"c3941"</definedName>
    <definedName name="IQ_PERCENT_CHANGE_EST_RECO_WEEK_REUT" hidden="1">"c3965"</definedName>
    <definedName name="IQ_PERCENT_CHANGE_EST_REV_12MONTHS_REUT" hidden="1">"c3910"</definedName>
    <definedName name="IQ_PERCENT_CHANGE_EST_REV_18MONTHS_REUT" hidden="1">"c3911"</definedName>
    <definedName name="IQ_PERCENT_CHANGE_EST_REV_3MONTHS_REUT" hidden="1">"c3907"</definedName>
    <definedName name="IQ_PERCENT_CHANGE_EST_REV_6MONTHS_REUT" hidden="1">"c3908"</definedName>
    <definedName name="IQ_PERCENT_CHANGE_EST_REV_9MONTHS_REUT" hidden="1">"c3909"</definedName>
    <definedName name="IQ_PERCENT_CHANGE_EST_REV_DAY_REUT" hidden="1">"c3904"</definedName>
    <definedName name="IQ_PERCENT_CHANGE_EST_REV_MONTH_REUT" hidden="1">"c3906"</definedName>
    <definedName name="IQ_PERCENT_CHANGE_EST_REV_WEEK_REUT" hidden="1">"c3905"</definedName>
    <definedName name="IQ_PERCENT_FLOAT" hidden="1">"c227"</definedName>
    <definedName name="IQ_PERCENT_INSURED_FDIC" hidden="1">"c6374"</definedName>
    <definedName name="IQ_PERIODDATE_FDIC" hidden="1">"c13646"</definedName>
    <definedName name="IQ_PLEDGED_SECURITIES_FDIC" hidden="1">"c6401"</definedName>
    <definedName name="IQ_POTENTIAL_UPSIDE_REUT" hidden="1">"c3968"</definedName>
    <definedName name="IQ_PRE_TAX_ACT_OR_EST_REUT" hidden="1">"c5467"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GW_INC_EST_REUT" hidden="1">"c5354"</definedName>
    <definedName name="IQ_PRETAX_GW_INC_HIGH_EST_REUT" hidden="1">"c5356"</definedName>
    <definedName name="IQ_PRETAX_GW_INC_LOW_EST_REUT" hidden="1">"c5357"</definedName>
    <definedName name="IQ_PRETAX_GW_INC_MEDIAN_EST_REUT" hidden="1">"c5355"</definedName>
    <definedName name="IQ_PRETAX_GW_INC_NUM_EST_REUT" hidden="1">"c5358"</definedName>
    <definedName name="IQ_PRETAX_GW_INC_STDDEV_EST_REUT" hidden="1">"c5359"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_REUT" hidden="1">"c5347"</definedName>
    <definedName name="IQ_PRETAX_INC_HIGH_EST_REUT" hidden="1">"c5349"</definedName>
    <definedName name="IQ_PRETAX_INC_LOW_EST_REUT" hidden="1">"c5350"</definedName>
    <definedName name="IQ_PRETAX_INC_MEDIAN_EST_REUT" hidden="1">"c5348"</definedName>
    <definedName name="IQ_PRETAX_INC_NUM_EST_REUT" hidden="1">"c5351"</definedName>
    <definedName name="IQ_PRETAX_INC_STDDEV_EST_REUT" hidden="1">"c5352"</definedName>
    <definedName name="IQ_PRETAX_REPORT_INC_EST_REUT" hidden="1">"c5361"</definedName>
    <definedName name="IQ_PRETAX_REPORT_INC_HIGH_EST_REUT" hidden="1">"c5363"</definedName>
    <definedName name="IQ_PRETAX_REPORT_INC_LOW_EST_REUT" hidden="1">"c5364"</definedName>
    <definedName name="IQ_PRETAX_REPORT_INC_MEDIAN_EST_REUT" hidden="1">"c5362"</definedName>
    <definedName name="IQ_PRETAX_REPORT_INC_NUM_EST_REUT" hidden="1">"c5365"</definedName>
    <definedName name="IQ_PRETAX_REPORT_INC_STDDEV_EST_REUT" hidden="1">"c5366"</definedName>
    <definedName name="IQ_PRETAX_RETURN_ASSETS_FDIC" hidden="1">"c6731"</definedName>
    <definedName name="IQ_PRICE_CFPS_FWD_REUT" hidden="1">"c4053"</definedName>
    <definedName name="IQ_PRICE_OVER_EPS_EST" hidden="1">"c174"</definedName>
    <definedName name="IQ_PRICE_OVER_EPS_EST_1" hidden="1">"c175"</definedName>
    <definedName name="IQ_PRICE_TARGET_BOTTOM_UP_REUT" hidden="1">"c5494"</definedName>
    <definedName name="IQ_PRICE_TARGET_REUT" hidden="1">"c3631"</definedName>
    <definedName name="IQ_PRICEDATETIME" hidden="1">"IQ_PRICEDATETIME"</definedName>
    <definedName name="IQ_PRIMARY_EPS_TYPE_REUT" hidden="1">"c5481"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ACT_OR_EST_REUT" hidden="1">"c5475"</definedName>
    <definedName name="IQ_RETURN_ASSETS_BROK" hidden="1">"c1115"</definedName>
    <definedName name="IQ_RETURN_ASSETS_EST_REUT" hidden="1">"c3990"</definedName>
    <definedName name="IQ_RETURN_ASSETS_FDIC" hidden="1">"c6730"</definedName>
    <definedName name="IQ_RETURN_ASSETS_HIGH_EST_REUT" hidden="1">"c3992"</definedName>
    <definedName name="IQ_RETURN_ASSETS_LOW_EST_REUT" hidden="1">"c3993"</definedName>
    <definedName name="IQ_RETURN_ASSETS_MEDIAN_EST_REUT" hidden="1">"c3991"</definedName>
    <definedName name="IQ_RETURN_ASSETS_NUM_EST_REUT" hidden="1">"c3994"</definedName>
    <definedName name="IQ_RETURN_ASSETS_STDDEV_EST_REUT" hidden="1">"c3995"</definedName>
    <definedName name="IQ_RETURN_EQUITY_ACT_OR_EST_REUT" hidden="1">"c5476"</definedName>
    <definedName name="IQ_RETURN_EQUITY_BROK" hidden="1">"c1120"</definedName>
    <definedName name="IQ_RETURN_EQUITY_EST_REUT" hidden="1">"c3983"</definedName>
    <definedName name="IQ_RETURN_EQUITY_FDIC" hidden="1">"c6732"</definedName>
    <definedName name="IQ_RETURN_EQUITY_HIGH_EST_REUT" hidden="1">"c3985"</definedName>
    <definedName name="IQ_RETURN_EQUITY_LOW_EST_REUT" hidden="1">"c3986"</definedName>
    <definedName name="IQ_RETURN_EQUITY_MEDIAN_EST_REUT" hidden="1">"c3984"</definedName>
    <definedName name="IQ_RETURN_EQUITY_NUM_EST_REUT" hidden="1">"c3987"</definedName>
    <definedName name="IQ_RETURN_EQUITY_STDDEV_EST_REUT" hidden="1">"c3988"</definedName>
    <definedName name="IQ_REV_STDDEV_EST_REUT" hidden="1">"c3639"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_REUT" hidden="1">"c5461"</definedName>
    <definedName name="IQ_REVENUE_EST_1" hidden="1">"c190"</definedName>
    <definedName name="IQ_REVENUE_EST_BOTTOM_UP_REUT" hidden="1">"c5496"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_REUT" hidden="1">"c3636"</definedName>
    <definedName name="IQ_REVENUE_LOW_EST_REUT" hidden="1">"c3637"</definedName>
    <definedName name="IQ_REVENUE_MEDIAN_EST_REUT" hidden="1">"c3635"</definedName>
    <definedName name="IQ_REVENUE_NO_EST" hidden="1">"c263"</definedName>
    <definedName name="IQ_REVENUE_NUM_EST_REUT" hidden="1">"c3638"</definedName>
    <definedName name="IQ_REVISION_DATE__1" hidden="1">39384.6306134259</definedName>
    <definedName name="IQ_REVISION_DATE_2" hidden="1">39624.5825925926</definedName>
    <definedName name="IQ_REVISION_DATE_3" hidden="1">39624.5825925926</definedName>
    <definedName name="IQ_REVISION_DATE_4" hidden="1">39624.5825925926</definedName>
    <definedName name="IQ_REVISION_DATE_Flagler" hidden="1">39113.8943055556</definedName>
    <definedName name="IQ_REVOLVING_SECURED_1_–4_NON_ACCRUAL_FFIEC" hidden="1">"c15565"</definedName>
    <definedName name="IQ_RISK_WEIGHTED_ASSETS_FDIC" hidden="1">"c6370"</definedName>
    <definedName name="IQ_ROYALTY_REVENUE_COAL" hidden="1">"c15932"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HORT_INTEREST_VOLUME" hidden="1">"c228"</definedName>
    <definedName name="IQ_SP_ISSUE_LC_ACTION" hidden="1">"c2644"</definedName>
    <definedName name="IQ_SP_ISSUE_LC_DATE" hidden="1">"c2643"</definedName>
    <definedName name="IQ_SP_ISSUE_LC_LT" hidden="1">"c2645"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OCK_BASED_COGS_FIN" hidden="1">"c2998"</definedName>
    <definedName name="IQ_STOCK_BASED_COGS_UTIL" hidden="1">"c2997"</definedName>
    <definedName name="IQ_SUB_DEBT_FDIC" hidden="1">"c6346"</definedName>
    <definedName name="IQ_SURPLUS_FDIC" hidden="1">"c6351"</definedName>
    <definedName name="IQ_TARGET_PRICE_LASTCLOSE" hidden="1">"c1855"</definedName>
    <definedName name="IQ_TARGET_PRICE_NUM_REUT" hidden="1">"c5319"</definedName>
    <definedName name="IQ_TARGET_PRICE_STDDEV_REUT" hidden="1">"c5320"</definedName>
    <definedName name="IQ_TEMPLATE_BS" hidden="1">"c1211"</definedName>
    <definedName name="IQ_TEMPLATE_CF" hidden="1">"c1212"</definedName>
    <definedName name="IQ_TEMPLATE_IS" hidden="1">"c1213"</definedName>
    <definedName name="IQ_TEV_EBIT_FWD_REUT" hidden="1">"c4054"</definedName>
    <definedName name="IQ_TEV_EBITDA_FWD_REUT" hidden="1">"c4050"</definedName>
    <definedName name="IQ_TEV_TOTAL_REV_FWD_REUT" hidden="1">"c4051"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DUE" hidden="1">"c2509"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AL" hidden="1">"c1308"</definedName>
    <definedName name="IQ_TOTAL_UNUSED_COMMITMENTS_FDIC" hidden="1">"c6536"</definedName>
    <definedName name="IQ_TOTAL_UNUSUAL_BR" hidden="1">"c5517"</definedName>
    <definedName name="IQ_TR_BUY_ADVISORS" hidden="1">"c2387"</definedName>
    <definedName name="IQ_TR_SELL_ADVISORS" hidden="1">"c2388"</definedName>
    <definedName name="IQ_TR_SUBDEBT" hidden="1">"c2370"</definedName>
    <definedName name="IQ_TR_TARGET_ADVISORS" hidden="1">"c2386"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AAP_CA" hidden="1">"c2930"</definedName>
    <definedName name="IQ_US_GAAP_CL" hidden="1">"c2932"</definedName>
    <definedName name="IQ_US_GAAP_COST_REV" hidden="1">"c2965"</definedName>
    <definedName name="IQ_US_GAAP_DO" hidden="1">"c2973"</definedName>
    <definedName name="IQ_US_GAAP_EXTRA_ACC_ITEMS" hidden="1">"c2972"</definedName>
    <definedName name="IQ_US_GAAP_INC_TAX" hidden="1">"c2975"</definedName>
    <definedName name="IQ_US_GAAP_INTEREST_EXP" hidden="1">"c2971"</definedName>
    <definedName name="IQ_US_GAAP_LIAB_LT" hidden="1">"c2933"</definedName>
    <definedName name="IQ_US_GAAP_MINORITY_INTEREST_IS" hidden="1">"c2974"</definedName>
    <definedName name="IQ_US_GAAP_NCA" hidden="1">"c2931"</definedName>
    <definedName name="IQ_US_GAAP_NI_AVAIL_EXCL" hidden="1">"c2977"</definedName>
    <definedName name="IQ_US_GAAP_OTHER_NON_OPER" hidden="1">"c2969"</definedName>
    <definedName name="IQ_US_GAAP_OTHER_OPER" hidden="1">"c2968"</definedName>
    <definedName name="IQ_US_GAAP_RD" hidden="1">"c2967"</definedName>
    <definedName name="IQ_US_GAAP_SGA" hidden="1">"c2966"</definedName>
    <definedName name="IQ_US_GAAP_TOTAL_REV" hidden="1">"c2964"</definedName>
    <definedName name="IQ_US_GAAP_TOTAL_UNUSUAL" hidden="1">"c2970"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>3000</definedName>
    <definedName name="IQ_YTDMONTH" hidden="1">130000</definedName>
    <definedName name="IQB_BOOKMARK_COUNT" hidden="1">3</definedName>
    <definedName name="IQB_BOOKMARK_COUNT_1" hidden="1">1</definedName>
    <definedName name="IQB_BOOKMARK_COUNT_1_1" hidden="1">2</definedName>
    <definedName name="IQB_BOOKMARK_LOCATION_0" hidden="1">#REF!</definedName>
    <definedName name="IQB_BOOKMARK_LOCATION_1" hidden="1">#REF!</definedName>
    <definedName name="IQB_BOOKMARK_LOCATION_2" hidden="1">#REF!</definedName>
    <definedName name="IQB_CURRENT_BOOKMARK" hidden="1">1</definedName>
    <definedName name="IQRA10" hidden="1">"$A$11:$A$262"</definedName>
    <definedName name="IQRA3" hidden="1">"$A$4:$A$23"</definedName>
    <definedName name="IQRA5" hidden="1">"$A$6:$A$1056"</definedName>
    <definedName name="IQRA7" hidden="1">"$A$8:$A$11"</definedName>
    <definedName name="IQRA8" hidden="1">"$A$9:$A$260"</definedName>
    <definedName name="IQRAA20" hidden="1">"$AA$21:$AA$400"</definedName>
    <definedName name="IQRAD17" hidden="1">"$AD$18:$AD$268"</definedName>
    <definedName name="IQRAF17" hidden="1">"$AF$18:$AF$269"</definedName>
    <definedName name="IQRB1" hidden="1">"$B$2:$B$1023"</definedName>
    <definedName name="IQRB14" hidden="1">"$B$15:$B$518"</definedName>
    <definedName name="IQRB15" hidden="1">"$B$16:$B$17"</definedName>
    <definedName name="IQRB16" hidden="1">"$B$17:$B$520"</definedName>
    <definedName name="IQRB17" hidden="1">"$B$18:$B$22"</definedName>
    <definedName name="IQRB18" hidden="1">"$B$19:$B$23"</definedName>
    <definedName name="IQRB19" hidden="1">"$B$20:$B$24"</definedName>
    <definedName name="IQRB20" hidden="1">"$B$21:$B$25"</definedName>
    <definedName name="IQRB21" hidden="1">"$B$22:$B$26"</definedName>
    <definedName name="IQRB22" hidden="1">"$B$23:$B$27"</definedName>
    <definedName name="IQRB23" hidden="1">"$B$24:$B$28"</definedName>
    <definedName name="IQRB24" hidden="1">"$B$25:$B$29"</definedName>
    <definedName name="IQRB32" hidden="1">"$B$33:$B$37"</definedName>
    <definedName name="IQRB33" hidden="1">"$B$34:$B$38"</definedName>
    <definedName name="IQRB34" hidden="1">"$B$35:$B$39"</definedName>
    <definedName name="IQRB39" hidden="1">"$B$40:$B$61"</definedName>
    <definedName name="IQRB5" hidden="1">"$B$6:$B$585"</definedName>
    <definedName name="IQRB6" hidden="1">"$B$7"</definedName>
    <definedName name="IQRB7" hidden="1">"$B$8:$B$11"</definedName>
    <definedName name="IQRB8" hidden="1">"$B$9:$B$260"</definedName>
    <definedName name="IQRBB17" hidden="1">"$BB$18:$BB$1299"</definedName>
    <definedName name="IQRBB40" hidden="1">"$BB$41:$BB$45"</definedName>
    <definedName name="IQRC14" hidden="1">"$C$15:$C$119"</definedName>
    <definedName name="IQRC15" hidden="1">"$C$16:$C$20"</definedName>
    <definedName name="IQRC24" hidden="1">"$C$25:$C$29"</definedName>
    <definedName name="IQRC7" hidden="1">"$C$8:$C$11"</definedName>
    <definedName name="IQRC8" hidden="1">"$C$9:$C$260"</definedName>
    <definedName name="IQRD14" hidden="1">"$D$15:$D$38"</definedName>
    <definedName name="IQRD15" hidden="1">"$D$16:$D$17"</definedName>
    <definedName name="IQRD2" hidden="1">"$D$3:$D$62"</definedName>
    <definedName name="IQRD3" hidden="1">"$D$4:$D$23"</definedName>
    <definedName name="IQRD39" hidden="1">"$D$40:$D$61"</definedName>
    <definedName name="IQRD4" hidden="1">"$D$5:$D$1262"</definedName>
    <definedName name="IQRD5" hidden="1">"$D$6:$D$10"</definedName>
    <definedName name="IQRD6" hidden="1">"$D$7:$D$10"</definedName>
    <definedName name="IQRD7" hidden="1">"$D$8:$D$11"</definedName>
    <definedName name="IQRD9" hidden="1">"$E$9:$F$9"</definedName>
    <definedName name="IQRE6" hidden="1">"$E$7:$E$739"</definedName>
    <definedName name="IQRE7" hidden="1">"$E$8:$E$11"</definedName>
    <definedName name="IQRF20" hidden="1">"$F$21:$F$440"</definedName>
    <definedName name="IQRF23" hidden="1">"$F$24:$F$87"</definedName>
    <definedName name="IQRF30" hidden="1">"$F$31:$F$120"</definedName>
    <definedName name="IQRF34" hidden="1">"$F$35:$F$126"</definedName>
    <definedName name="IQRF35" hidden="1">"$F$36:$F$124"</definedName>
    <definedName name="IQRF39" hidden="1">"$F$40:$F$61"</definedName>
    <definedName name="IQRF7" hidden="1">"$F$8:$F$11"</definedName>
    <definedName name="IQRG7" hidden="1">"$G$8:$G$11"</definedName>
    <definedName name="IQRGSKH20" hidden="1">[65]GSK!$H$21:$H$29</definedName>
    <definedName name="IQRH12" hidden="1">"$H$13"</definedName>
    <definedName name="IQRH14" hidden="1">"$H$15"</definedName>
    <definedName name="IQRH18" hidden="1">"$H$19"</definedName>
    <definedName name="IQRH28" hidden="1">"$H$29"</definedName>
    <definedName name="IQRH30" hidden="1">"$H$31"</definedName>
    <definedName name="IQRH33" hidden="1">"$H$34:$H$123"</definedName>
    <definedName name="IQRH59" hidden="1">"$H$60"</definedName>
    <definedName name="IQRH6" hidden="1">"$H$7:$H$112"</definedName>
    <definedName name="IQRH64" hidden="1">"$H$65"</definedName>
    <definedName name="IQRH7" hidden="1">"$H$8:$H$11"</definedName>
    <definedName name="IQRH8" hidden="1">"$H$9"</definedName>
    <definedName name="IQRI10" hidden="1">"$I$11:$I$14"</definedName>
    <definedName name="IQRI2" hidden="1">"$I$3:$I$66"</definedName>
    <definedName name="IQRI20" hidden="1">"$I$21:$I$424"</definedName>
    <definedName name="IQRI39" hidden="1">"$I$40:$I$61"</definedName>
    <definedName name="IQRI6" hidden="1">"$I$7:$I$112"</definedName>
    <definedName name="IQRI7" hidden="1">"$I$8:$I$11"</definedName>
    <definedName name="IQRI8" hidden="1">"$I$9:$I$13"</definedName>
    <definedName name="IQRJ3" hidden="1">"$J$4:$J$67"</definedName>
    <definedName name="IQRJ59" hidden="1">"$J$60"</definedName>
    <definedName name="IQRJ6" hidden="1">"$J$7:$J$112"</definedName>
    <definedName name="IQRJ7" hidden="1">"$J$8:$J$11"</definedName>
    <definedName name="IQRL16" hidden="1">"$L$17:$L$21"</definedName>
    <definedName name="IQRL20" hidden="1">"$L$21:$L$404"</definedName>
    <definedName name="IQRL39" hidden="1">"$L$40:$L$61"</definedName>
    <definedName name="IQRL59" hidden="1">"$L$60"</definedName>
    <definedName name="IQRM106" hidden="1">"$M$107:$M$357"</definedName>
    <definedName name="IQRM107" hidden="1">"$M$108:$M$358"</definedName>
    <definedName name="IQRM108" hidden="1">"$M$109:$M$359"</definedName>
    <definedName name="IQRM109" hidden="1">"$M$110:$M$359"</definedName>
    <definedName name="IQRM110" hidden="1">"$M$111:$M$361"</definedName>
    <definedName name="IQRM111" hidden="1">"$M$112:$M$362"</definedName>
    <definedName name="IQRM112" hidden="1">"$M$113:$M$363"</definedName>
    <definedName name="IQRM113" hidden="1">"$M$114:$M$364"</definedName>
    <definedName name="IQRM15" hidden="1">"$M$16"</definedName>
    <definedName name="IQRM16" hidden="1">"$N$16"</definedName>
    <definedName name="IQRM17" hidden="1">"$M$18:$M$22"</definedName>
    <definedName name="IQRM39" hidden="1">"$M$40:$M$61"</definedName>
    <definedName name="IQRN33" hidden="1">"$N$34:$N$123"</definedName>
    <definedName name="IQRN34" hidden="1">"$N$35:$N$126"</definedName>
    <definedName name="IQRN35" hidden="1">"$N$36:$N$124"</definedName>
    <definedName name="IQRNVGNH20" hidden="1">[65]NVGN!$H$21</definedName>
    <definedName name="IQRNYSESYKH20" hidden="1">'[65]NYSE-SYK'!$H$21:$H$29</definedName>
    <definedName name="IQRO20" hidden="1">"$O$21:$O$378"</definedName>
    <definedName name="IQRO39" hidden="1">"$O$40:$O$61"</definedName>
    <definedName name="IQRP39" hidden="1">"$P$40:$P$61"</definedName>
    <definedName name="IQRR20" hidden="1">"$R$21:$R$378"</definedName>
    <definedName name="IQRS6" hidden="1">"$S$7:$S$259"</definedName>
    <definedName name="IQRU11" hidden="1">"$U$12:$U$264"</definedName>
    <definedName name="IQRU14" hidden="1">"$U$15:$U$266"</definedName>
    <definedName name="IQRU20" hidden="1">"$U$21:$U$552"</definedName>
    <definedName name="IQRV11" hidden="1">"$V$12:$V$264"</definedName>
    <definedName name="IQRX20" hidden="1">"$X$21:$X$550"</definedName>
    <definedName name="iQShowHideColumns" hidden="1">"iQShowAll"</definedName>
    <definedName name="IRI_WorkspaceId" hidden="1">"3536f2de18a4487db6c9e19494b35aa0"</definedName>
    <definedName name="IsColHidden" hidden="1">FALSE</definedName>
    <definedName name="IsLTMColHidden" hidden="1">FALSE</definedName>
    <definedName name="ITLeXToEUR" localSheetId="2" hidden="1">1/EUReXToITL</definedName>
    <definedName name="ITLeXToEUR" localSheetId="7" hidden="1">1/EUReXToITL</definedName>
    <definedName name="ITLeXToEUR" localSheetId="9" hidden="1">1/EUReXToITL</definedName>
    <definedName name="ITLeXToEUR" hidden="1">1/EUReXToITL</definedName>
    <definedName name="j" localSheetId="2" hidden="1">{#N/A,#N/A,FALSE,"model"}</definedName>
    <definedName name="j" hidden="1">{#N/A,#N/A,FALSE,"model"}</definedName>
    <definedName name="jack" localSheetId="2" hidden="1">{#N/A,#N/A,TRUE,"KEY DATA";#N/A,#N/A,TRUE,"KEY DATA Base Case";#N/A,#N/A,TRUE,"JULY";#N/A,#N/A,TRUE,"AUG";#N/A,#N/A,TRUE,"SEPT";#N/A,#N/A,TRUE,"3Q"}</definedName>
    <definedName name="jack" hidden="1">{#N/A,#N/A,TRUE,"KEY DATA";#N/A,#N/A,TRUE,"KEY DATA Base Case";#N/A,#N/A,TRUE,"JULY";#N/A,#N/A,TRUE,"AUG";#N/A,#N/A,TRUE,"SEPT";#N/A,#N/A,TRUE,"3Q"}</definedName>
    <definedName name="janis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anis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en" localSheetId="2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jen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jfk" localSheetId="2" hidden="1">{"ANAR",#N/A,FALSE,"Dist total";"MARGEN",#N/A,FALSE,"Dist total";"COMENTARIO",#N/A,FALSE,"Ficha CODICE";"CONSEJO",#N/A,FALSE,"Dist p0";"uno",#N/A,FALSE,"Dist total"}</definedName>
    <definedName name="jfk" hidden="1">{"ANAR",#N/A,FALSE,"Dist total";"MARGEN",#N/A,FALSE,"Dist total";"COMENTARIO",#N/A,FALSE,"Ficha CODICE";"CONSEJO",#N/A,FALSE,"Dist p0";"uno",#N/A,FALSE,"Dist total"}</definedName>
    <definedName name="jhgjhgjghj" localSheetId="2" hidden="1">{"mgmt forecast",#N/A,FALSE,"Mgmt Forecast";"dcf table",#N/A,FALSE,"Mgmt Forecast";"sensitivity",#N/A,FALSE,"Mgmt Forecast";"table inputs",#N/A,FALSE,"Mgmt Forecast";"calculations",#N/A,FALSE,"Mgmt Forecast"}</definedName>
    <definedName name="jhgjhgjghj" hidden="1">{"mgmt forecast",#N/A,FALSE,"Mgmt Forecast";"dcf table",#N/A,FALSE,"Mgmt Forecast";"sensitivity",#N/A,FALSE,"Mgmt Forecast";"table inputs",#N/A,FALSE,"Mgmt Forecast";"calculations",#N/A,FALSE,"Mgmt Forecast"}</definedName>
    <definedName name="jhkkjk" localSheetId="2" hidden="1">{"mgmt forecast",#N/A,FALSE,"Mgmt Forecast";"dcf table",#N/A,FALSE,"Mgmt Forecast";"sensitivity",#N/A,FALSE,"Mgmt Forecast";"table inputs",#N/A,FALSE,"Mgmt Forecast";"calculations",#N/A,FALSE,"Mgmt Forecast"}</definedName>
    <definedName name="jhkkjk" hidden="1">{"mgmt forecast",#N/A,FALSE,"Mgmt Forecast";"dcf table",#N/A,FALSE,"Mgmt Forecast";"sensitivity",#N/A,FALSE,"Mgmt Forecast";"table inputs",#N/A,FALSE,"Mgmt Forecast";"calculations",#N/A,FALSE,"Mgmt Forecast"}</definedName>
    <definedName name="ji" localSheetId="2" hidden="1">{"'Highlights'!$A$1:$M$123"}</definedName>
    <definedName name="ji" hidden="1">{"'Highlights'!$A$1:$M$123"}</definedName>
    <definedName name="jim" localSheetId="2" hidden="1">{"'Directory'!$A$72:$E$91"}</definedName>
    <definedName name="jim" hidden="1">{"'Directory'!$A$72:$E$91"}</definedName>
    <definedName name="jimm" localSheetId="2" hidden="1">{"'Directory'!$A$72:$E$91"}</definedName>
    <definedName name="jimm" hidden="1">{"'Directory'!$A$72:$E$91"}</definedName>
    <definedName name="jip" localSheetId="2" hidden="1">{"'Highlights'!$A$1:$M$123"}</definedName>
    <definedName name="jip" hidden="1">{"'Highlights'!$A$1:$M$123"}</definedName>
    <definedName name="jj" localSheetId="2" hidden="1">'Bridge Value'!jj</definedName>
    <definedName name="jj" hidden="1">jj</definedName>
    <definedName name="JK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K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ki" localSheetId="2" hidden="1">{"Ergebnisbericht_UBA",#N/A,FALSE,"MB"}</definedName>
    <definedName name="jki" hidden="1">{"Ergebnisbericht_UBA",#N/A,FALSE,"MB"}</definedName>
    <definedName name="jksqkj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jksqkj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jp" localSheetId="2" hidden="1">{"uno",#N/A,FALSE,"Dist total";"COMENTARIO",#N/A,FALSE,"Ficha CODICE"}</definedName>
    <definedName name="jp" hidden="1">{"uno",#N/A,FALSE,"Dist total";"COMENTARIO",#N/A,FALSE,"Ficha CODICE"}</definedName>
    <definedName name="jst" localSheetId="2" hidden="1">{"Eilbericht_UBA",#N/A,FALSE,"EB"}</definedName>
    <definedName name="jst" hidden="1">{"Eilbericht_UBA",#N/A,FALSE,"EB"}</definedName>
    <definedName name="jz" localSheetId="2" hidden="1">{"Eilbericht_UBA",#N/A,FALSE,"EB"}</definedName>
    <definedName name="jz" hidden="1">{"Eilbericht_UBA",#N/A,FALSE,"EB"}</definedName>
    <definedName name="jzjt" localSheetId="2" hidden="1">{"Ergebnisbericht_UBA",#N/A,FALSE,"MB"}</definedName>
    <definedName name="jzjt" hidden="1">{"Ergebnisbericht_UBA",#N/A,FALSE,"MB"}</definedName>
    <definedName name="k" localSheetId="2" hidden="1">{"fdsup://directions/FAT Viewer?action=UPDATE&amp;creator=factset&amp;DYN_ARGS=TRUE&amp;DOC_NAME=FAT:FQL_AUDITING_CLIENT_TEMPLATE.FAT&amp;display_string=Audit&amp;VAR:KEY=HKFSLKHSVC&amp;VAR:QUERY=RkZfRU5UUlBSX1ZBTF9EQUlMWSgtNUFZLDBELFEpL0VDX01FQU5fRUJJVERBX05UTUEoLTVBWSwwRCxRLCdST","0xMPTEnKQ==&amp;WINDOW=FIRST_POPUP&amp;HEIGHT=450&amp;WIDTH=450&amp;START_MAXIMIZED=FALSE&amp;VAR:CALENDAR=US&amp;VAR:SYMBOL=ANW&amp;VAR:INDEX=12"}</definedName>
    <definedName name="k" hidden="1">{"fdsup://directions/FAT Viewer?action=UPDATE&amp;creator=factset&amp;DYN_ARGS=TRUE&amp;DOC_NAME=FAT:FQL_AUDITING_CLIENT_TEMPLATE.FAT&amp;display_string=Audit&amp;VAR:KEY=HKFSLKHSVC&amp;VAR:QUERY=RkZfRU5UUlBSX1ZBTF9EQUlMWSgtNUFZLDBELFEpL0VDX01FQU5fRUJJVERBX05UTUEoLTVBWSwwRCxRLCdST","0xMPTEnKQ==&amp;WINDOW=FIRST_POPUP&amp;HEIGHT=450&amp;WIDTH=450&amp;START_MAXIMIZED=FALSE&amp;VAR:CALENDAR=US&amp;VAR:SYMBOL=ANW&amp;VAR:INDEX=12"}</definedName>
    <definedName name="K2__LOCKEDCVW__" hidden="1">"MAIN,OTHERREV,ACTUAL,USD,E.2990,ALL_JOBS,ALL_ORGS,ALL_PROD,2004.JAN,PERIODIC,;"</definedName>
    <definedName name="K2__LOCKSTATUS__" hidden="1">2</definedName>
    <definedName name="K2__MAXEXPCOLS__" hidden="1">100</definedName>
    <definedName name="K2__MAXEXPROWS__" hidden="1">1000</definedName>
    <definedName name="K2__WBEVMODE__" hidden="1">0</definedName>
    <definedName name="K2__WBREFOPTIONS__" hidden="1">134217728</definedName>
    <definedName name="K2_WBEVMODE" hidden="1">-1</definedName>
    <definedName name="Kaufpreisannahmen" localSheetId="2" hidden="1">{#N/A,#N/A,FALSE,"Layout Aktiva";#N/A,#N/A,FALSE,"Layout Passiva"}</definedName>
    <definedName name="Kaufpreisannahmen" hidden="1">{#N/A,#N/A,FALSE,"Layout Aktiva";#N/A,#N/A,FALSE,"Layout Passiva"}</definedName>
    <definedName name="khkhukh" hidden="1">'[62]sales vol.'!$I$1121:$I$1122</definedName>
    <definedName name="KIT" localSheetId="2" hidden="1">{"equity comps",#N/A,FALSE,"CS Comps";"equity comps",#N/A,FALSE,"PS Comps";"equity comps",#N/A,FALSE,"GIC_Comps";"equity comps",#N/A,FALSE,"GIC2_Comps"}</definedName>
    <definedName name="KIT" hidden="1">{"equity comps",#N/A,FALSE,"CS Comps";"equity comps",#N/A,FALSE,"PS Comps";"equity comps",#N/A,FALSE,"GIC_Comps";"equity comps",#N/A,FALSE,"GIC2_Comps"}</definedName>
    <definedName name="kjk" hidden="1">[49]UNIDADES!#REF!</definedName>
    <definedName name="kk" localSheetId="2" hidden="1">{#N/A,#N/A,FALSE,"Cover";#N/A,#N/A,FALSE,"OFF";#N/A,#N/A,FALSE," ON";#N/A,#N/A,FALSE,"SUM";#N/A,#N/A,FALSE,"VPOP-POP"}</definedName>
    <definedName name="kk" hidden="1">{#N/A,#N/A,FALSE,"Cover";#N/A,#N/A,FALSE,"OFF";#N/A,#N/A,FALSE," ON";#N/A,#N/A,FALSE,"SUM";#N/A,#N/A,FALSE,"VPOP-POP"}</definedName>
    <definedName name="KKK" localSheetId="2" hidden="1">{#N/A,#N/A,FALSE,"Assessment";#N/A,#N/A,FALSE,"Staffing";#N/A,#N/A,FALSE,"Hires";#N/A,#N/A,FALSE,"Assumptions"}</definedName>
    <definedName name="KKK" hidden="1">{#N/A,#N/A,FALSE,"Assessment";#N/A,#N/A,FALSE,"Staffing";#N/A,#N/A,FALSE,"Hires";#N/A,#N/A,FALSE,"Assumptions"}</definedName>
    <definedName name="KKKK" localSheetId="2" hidden="1">{"LoanSchedule",#N/A,FALSE,"LoanAssumptions";"LoanAssumptions",#N/A,FALSE,"LoanAssumptions"}</definedName>
    <definedName name="KKKK" hidden="1">{"LoanSchedule",#N/A,FALSE,"LoanAssumptions";"LoanAssumptions",#N/A,FALSE,"LoanAssumptions"}</definedName>
    <definedName name="kkkkkkkkkk" hidden="1">#N/A</definedName>
    <definedName name="kl" localSheetId="2" hidden="1">{#N/A,#N/A,FALSE,"FY97";#N/A,#N/A,FALSE,"FY98";#N/A,#N/A,FALSE,"FY99";#N/A,#N/A,FALSE,"FY00";#N/A,#N/A,FALSE,"FY01"}</definedName>
    <definedName name="kl" hidden="1">{#N/A,#N/A,FALSE,"FY97";#N/A,#N/A,FALSE,"FY98";#N/A,#N/A,FALSE,"FY99";#N/A,#N/A,FALSE,"FY00";#N/A,#N/A,FALSE,"FY01"}</definedName>
    <definedName name="klajfkls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klajfkls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klajflks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klajflks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KM" localSheetId="2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KM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kmh" localSheetId="2" hidden="1">{#N/A,#N/A,FALSE,"Aging Summary";#N/A,#N/A,FALSE,"Ratio Analysis";#N/A,#N/A,FALSE,"Test 120 Day Accts";#N/A,#N/A,FALSE,"Tickmarks"}</definedName>
    <definedName name="kmh" hidden="1">{#N/A,#N/A,FALSE,"Aging Summary";#N/A,#N/A,FALSE,"Ratio Analysis";#N/A,#N/A,FALSE,"Test 120 Day Accts";#N/A,#N/A,FALSE,"Tickmarks"}</definedName>
    <definedName name="kol" localSheetId="2" hidden="1">{"away stand alones",#N/A,FALSE,"Target"}</definedName>
    <definedName name="kol" hidden="1">{"away stand alones",#N/A,FALSE,"Target"}</definedName>
    <definedName name="ktzuk" localSheetId="2" hidden="1">{#N/A,#N/A,FALSE,"Aging Summary";#N/A,#N/A,FALSE,"Ratio Analysis";#N/A,#N/A,FALSE,"Test 120 Day Accts";#N/A,#N/A,FALSE,"Tickmarks"}</definedName>
    <definedName name="ktzuk" hidden="1">{#N/A,#N/A,FALSE,"Aging Summary";#N/A,#N/A,FALSE,"Ratio Analysis";#N/A,#N/A,FALSE,"Test 120 Day Accts";#N/A,#N/A,FALSE,"Tickmarks"}</definedName>
    <definedName name="kui" localSheetId="2" hidden="1">{#N/A,#N/A,FALSE,"Aging Summary";#N/A,#N/A,FALSE,"Ratio Analysis";#N/A,#N/A,FALSE,"Test 120 Day Accts";#N/A,#N/A,FALSE,"Tickmarks"}</definedName>
    <definedName name="kui" hidden="1">{#N/A,#N/A,FALSE,"Aging Summary";#N/A,#N/A,FALSE,"Ratio Analysis";#N/A,#N/A,FALSE,"Test 120 Day Accts";#N/A,#N/A,FALSE,"Tickmarks"}</definedName>
    <definedName name="kuj" localSheetId="2" hidden="1">{#N/A,#N/A,FALSE,"Cover";#N/A,#N/A,FALSE,"OFF";#N/A,#N/A,FALSE," ON";#N/A,#N/A,FALSE,"SUM";#N/A,#N/A,FALSE,"VPOP-POP"}</definedName>
    <definedName name="kuj" hidden="1">{#N/A,#N/A,FALSE,"Cover";#N/A,#N/A,FALSE,"OFF";#N/A,#N/A,FALSE," ON";#N/A,#N/A,FALSE,"SUM";#N/A,#N/A,FALSE,"VPOP-POP"}</definedName>
    <definedName name="kuuu" localSheetId="2" hidden="1">{#N/A,#N/A,FALSE,"CBE";#N/A,#N/A,FALSE,"SWK"}</definedName>
    <definedName name="kuuu" hidden="1">{#N/A,#N/A,FALSE,"CBE";#N/A,#N/A,FALSE,"SWK"}</definedName>
    <definedName name="kyd.CounterLimitCell.01." hidden="1">"x"</definedName>
    <definedName name="kyd.CounterLimitCell.02." hidden="1">"x"</definedName>
    <definedName name="kyd.Dim.01." hidden="1">"currency"</definedName>
    <definedName name="kyd.Dim.02." hidden="1">"currency"</definedName>
    <definedName name="kyd.ElementList.01." hidden="1">"x"</definedName>
    <definedName name="kyd.ElementType.01." hidden="1">3</definedName>
    <definedName name="kyd.ElementType.02." hidden="1">3</definedName>
    <definedName name="kyd.ItemType.01." hidden="1">2</definedName>
    <definedName name="kyd.ItemType.02." hidden="1">2</definedName>
    <definedName name="kyd.MacroAfterMemoRow." hidden="1">""</definedName>
    <definedName name="kyd.MacroAfterZap." hidden="1">""</definedName>
    <definedName name="kyd.MacroAtEnd." hidden="1">""</definedName>
    <definedName name="kyd.MacroEachCycle." hidden="1">"FormatReport"</definedName>
    <definedName name="kyd.MacroEndOfEachCycle." hidden="1">""</definedName>
    <definedName name="kyd.MacroStartOfProc." hidden="1">""</definedName>
    <definedName name="kyd.MemoCtrlNum." hidden="1">0</definedName>
    <definedName name="kyd.MemoSortHide." hidden="1">FALSE</definedName>
    <definedName name="kyd.NumLevels.01." hidden="1">999</definedName>
    <definedName name="kyd.NumLevels.02." hidden="1">999</definedName>
    <definedName name="kyd.PanicStop." hidden="1">FALSE</definedName>
    <definedName name="kyd.ParentName.01." hidden="1">"AUD"</definedName>
    <definedName name="kyd.ParentName.02." hidden="1">"AUD"</definedName>
    <definedName name="kyd.PreScreenData." hidden="1">FALSE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3</definedName>
    <definedName name="kyd.PrintToWbk." hidden="1">FALSE</definedName>
    <definedName name="kyd.ProcessInCycle." hidden="1">FALSE</definedName>
    <definedName name="kyd.SaveAsFile." hidden="1">FALSE</definedName>
    <definedName name="kyd.SaveMemo." hidden="1">FALSE</definedName>
    <definedName name="kyd.SelectString.01." hidden="1">"*"</definedName>
    <definedName name="kyd.SelectString.02." hidden="1">"*"</definedName>
    <definedName name="kyd.Shortcut." hidden="1">FALSE</definedName>
    <definedName name="kyd.StdSortHide." hidden="1">FALSE</definedName>
    <definedName name="kyd.StopRow." hidden="1">16384</definedName>
    <definedName name="kyd.WriteMemWhenOptn." hidden="1">3</definedName>
    <definedName name="l" hidden="1">#REF!</definedName>
    <definedName name="laubach" localSheetId="2" hidden="1">{#N/A,#N/A,FALSE,"DBK";#N/A,#N/A,FALSE,"102-1";#N/A,#N/A,FALSE,"102-2";#N/A,#N/A,FALSE,"102-447";#N/A,#N/A,FALSE,"441-60"}</definedName>
    <definedName name="laubach" hidden="1">{#N/A,#N/A,FALSE,"DBK";#N/A,#N/A,FALSE,"102-1";#N/A,#N/A,FALSE,"102-2";#N/A,#N/A,FALSE,"102-447";#N/A,#N/A,FALSE,"441-60"}</definedName>
    <definedName name="laubach111111" localSheetId="2" hidden="1">{#N/A,#N/A,FALSE,"DBK";#N/A,#N/A,FALSE,"102-1";#N/A,#N/A,FALSE,"102-2";#N/A,#N/A,FALSE,"102-447";#N/A,#N/A,FALSE,"441-60"}</definedName>
    <definedName name="laubach111111" hidden="1">{#N/A,#N/A,FALSE,"DBK";#N/A,#N/A,FALSE,"102-1";#N/A,#N/A,FALSE,"102-2";#N/A,#N/A,FALSE,"102-447";#N/A,#N/A,FALSE,"441-60"}</definedName>
    <definedName name="lfl" localSheetId="2" hidden="1">{"uno",#N/A,FALSE,"Dist total";"COMENTARIO",#N/A,FALSE,"Ficha CODICE"}</definedName>
    <definedName name="lfl" hidden="1">{"uno",#N/A,FALSE,"Dist total";"COMENTARIO",#N/A,FALSE,"Ficha CODICE"}</definedName>
    <definedName name="lgm" localSheetId="2" hidden="1">{"'Sample Status'!$A$1:$J$21"}</definedName>
    <definedName name="lgm" hidden="1">{"'Sample Status'!$A$1:$J$21"}</definedName>
    <definedName name="limcount" hidden="1">1</definedName>
    <definedName name="limcount_1" hidden="1">1</definedName>
    <definedName name="ListOffset" hidden="1">1</definedName>
    <definedName name="liulz" localSheetId="2" hidden="1">Main.SAPF4Help()</definedName>
    <definedName name="liulz" localSheetId="7" hidden="1">Main.SAPF4Help()</definedName>
    <definedName name="liulz" localSheetId="9" hidden="1">Main.SAPF4Help()</definedName>
    <definedName name="liulz" hidden="1">Main.SAPF4Help()</definedName>
    <definedName name="ljlj" localSheetId="2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ljlj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lkj" localSheetId="2" hidden="1">{#N/A,#N/A,FALSE,"Aging Summary";#N/A,#N/A,FALSE,"Ratio Analysis";#N/A,#N/A,FALSE,"Test 120 Day Accts";#N/A,#N/A,FALSE,"Tickmarks"}</definedName>
    <definedName name="lkj" hidden="1">{#N/A,#N/A,FALSE,"Aging Summary";#N/A,#N/A,FALSE,"Ratio Analysis";#N/A,#N/A,FALSE,"Test 120 Day Accts";#N/A,#N/A,FALSE,"Tickmarks"}</definedName>
    <definedName name="lkjlkj" localSheetId="2" hidden="1">{"Final",#N/A,FALSE,"Feb-96"}</definedName>
    <definedName name="lkjlkj" hidden="1">{"Final",#N/A,FALSE,"Feb-96"}</definedName>
    <definedName name="lklkl" localSheetId="2" hidden="1">{"consolidated",#N/A,FALSE,"Sheet1";"cms",#N/A,FALSE,"Sheet1";"fse",#N/A,FALSE,"Sheet1"}</definedName>
    <definedName name="lklkl" hidden="1">{"consolidated",#N/A,FALSE,"Sheet1";"cms",#N/A,FALSE,"Sheet1";"fse",#N/A,FALSE,"Sheet1"}</definedName>
    <definedName name="lklklklk" localSheetId="2" hidden="1">{"Presentation",#N/A,FALSE,"Feb96 - ALL"}</definedName>
    <definedName name="lklklklk" hidden="1">{"Presentation",#N/A,FALSE,"Feb96 - ALL"}</definedName>
    <definedName name="ll" localSheetId="2" hidden="1">{"uno",#N/A,FALSE,"Dist total";"COMENTARIO",#N/A,FALSE,"Ficha CODICE"}</definedName>
    <definedName name="ll" hidden="1">{"uno",#N/A,FALSE,"Dist total";"COMENTARIO",#N/A,FALSE,"Ficha CODICE"}</definedName>
    <definedName name="lll" localSheetId="2" hidden="1">{"CONSEJO",#N/A,FALSE,"Dist p0";"CONSEJO",#N/A,FALSE,"Ficha CODICE"}</definedName>
    <definedName name="lll" hidden="1">{"CONSEJO",#N/A,FALSE,"Dist p0";"CONSEJO",#N/A,FALSE,"Ficha CODICE"}</definedName>
    <definedName name="LOCAL_MYSQL_DATE_FORMAT" hidden="1">#N/A</definedName>
    <definedName name="lsl" localSheetId="2" hidden="1">{"ANAR",#N/A,FALSE,"Dist total";"MARGEN",#N/A,FALSE,"Dist total";"COMENTARIO",#N/A,FALSE,"Ficha CODICE";"CONSEJO",#N/A,FALSE,"Dist p0";"uno",#N/A,FALSE,"Dist total"}</definedName>
    <definedName name="lsl" hidden="1">{"ANAR",#N/A,FALSE,"Dist total";"MARGEN",#N/A,FALSE,"Dist total";"COMENTARIO",#N/A,FALSE,"Ficha CODICE";"CONSEJO",#N/A,FALSE,"Dist p0";"uno",#N/A,FALSE,"Dist total"}</definedName>
    <definedName name="LUFeXToEUR" localSheetId="2" hidden="1">1/EUReXToLUF</definedName>
    <definedName name="LUFeXToEUR" localSheetId="7" hidden="1">1/EUReXToLUF</definedName>
    <definedName name="LUFeXToEUR" localSheetId="9" hidden="1">1/EUReXToLUF</definedName>
    <definedName name="LUFeXToEUR" hidden="1">1/EUReXToLUF</definedName>
    <definedName name="lui" localSheetId="2" hidden="1">{"uno",#N/A,FALSE,"Dist total";"COMENTARIO",#N/A,FALSE,"Ficha CODICE"}</definedName>
    <definedName name="lui" hidden="1">{"uno",#N/A,FALSE,"Dist total";"COMENTARIO",#N/A,FALSE,"Ficha CODICE"}</definedName>
    <definedName name="luil" localSheetId="2" hidden="1">{"Ergebnisbericht_UBA",#N/A,FALSE,"MB"}</definedName>
    <definedName name="luil" hidden="1">{"Ergebnisbericht_UBA",#N/A,FALSE,"MB"}</definedName>
    <definedName name="luis" localSheetId="2" hidden="1">{"CONSEJO",#N/A,FALSE,"Dist p0";"CONSEJO",#N/A,FALSE,"Ficha CODICE"}</definedName>
    <definedName name="luis" hidden="1">{"CONSEJO",#N/A,FALSE,"Dist p0";"CONSEJO",#N/A,FALSE,"Ficha CODICE"}</definedName>
    <definedName name="luisin" localSheetId="2" hidden="1">{"uno",#N/A,FALSE,"Dist total";"COMENTARIO",#N/A,FALSE,"Ficha CODICE"}</definedName>
    <definedName name="luisin" hidden="1">{"uno",#N/A,FALSE,"Dist total";"COMENTARIO",#N/A,FALSE,"Ficha CODICE"}</definedName>
    <definedName name="m" localSheetId="2" hidden="1">{#N/A,#N/A,FALSE,"A"}</definedName>
    <definedName name="m" hidden="1">{#N/A,#N/A,FALSE,"A"}</definedName>
    <definedName name="M_PlaceofPath" hidden="1">"\\snyceqt0301\vdf$\tmp\blabla"</definedName>
    <definedName name="ma" localSheetId="2" hidden="1">{"CECons",#N/A,FALSE,"CE"}</definedName>
    <definedName name="ma" hidden="1">{"CECons",#N/A,FALSE,"CE"}</definedName>
    <definedName name="maggio" localSheetId="2" hidden="1">{"Area1",#N/A,TRUE,"Obiettivo";"Area2",#N/A,TRUE,"Dati per Direzione"}</definedName>
    <definedName name="maggio" hidden="1">{"Area1",#N/A,TRUE,"Obiettivo";"Area2",#N/A,TRUE,"Dati per Direzione"}</definedName>
    <definedName name="MAMAMMAMMA" hidden="1">#N/A</definedName>
    <definedName name="MAMAMMSMDAMSA" hidden="1">#N/A</definedName>
    <definedName name="Martin" localSheetId="2" hidden="1">{#N/A,#N/A,FALSE,"model"}</definedName>
    <definedName name="Martin" hidden="1">{#N/A,#N/A,FALSE,"model"}</definedName>
    <definedName name="MATT" localSheetId="2" hidden="1">{#N/A,#N/A,TRUE,"Main Issues";#N/A,#N/A,TRUE,"Income statement ($)"}</definedName>
    <definedName name="MATT" hidden="1">{#N/A,#N/A,TRUE,"Main Issues";#N/A,#N/A,TRUE,"Income statement ($)"}</definedName>
    <definedName name="Memo_IS" localSheetId="2" hidden="1">{"fdsup://directions/FAT Viewer?action=UPDATE&amp;creator=factset&amp;DYN_ARGS=TRUE&amp;DOC_NAME=FAT:FQL_AUDITING_CLIENT_TEMPLATE.FAT&amp;display_string=Audit&amp;VAR:KEY=ZEHKZUDIBE&amp;VAR:QUERY=RkZfRU5UUlBSX1ZBTF9EQUlMWSgtNUFZLDBELFEpL0VDX01FQU5fRUJJVERBX05UTUEoLTVBWSwwRCxRLCdST","0xMPTEnKQ==&amp;WINDOW=FIRST_POPUP&amp;HEIGHT=450&amp;WIDTH=450&amp;START_MAXIMIZED=FALSE&amp;VAR:CALENDAR=US&amp;VAR:INDEX=19"}</definedName>
    <definedName name="Memo_IS" hidden="1">{"fdsup://directions/FAT Viewer?action=UPDATE&amp;creator=factset&amp;DYN_ARGS=TRUE&amp;DOC_NAME=FAT:FQL_AUDITING_CLIENT_TEMPLATE.FAT&amp;display_string=Audit&amp;VAR:KEY=ZEHKZUDIBE&amp;VAR:QUERY=RkZfRU5UUlBSX1ZBTF9EQUlMWSgtNUFZLDBELFEpL0VDX01FQU5fRUJJVERBX05UTUEoLTVBWSwwRCxRLCdST","0xMPTEnKQ==&amp;WINDOW=FIRST_POPUP&amp;HEIGHT=450&amp;WIDTH=450&amp;START_MAXIMIZED=FALSE&amp;VAR:CALENDAR=US&amp;VAR:INDEX=19"}</definedName>
    <definedName name="mensilizzazione" hidden="1">[1]!mensilizzazione</definedName>
    <definedName name="MER" localSheetId="2" hidden="1">{#N/A,#N/A,FALSE,"Deckblatt";#N/A,#N/A,FALSE,"Seite2-L";#N/A,#N/A,FALSE,"Seite3-R"}</definedName>
    <definedName name="MER" hidden="1">{#N/A,#N/A,FALSE,"Deckblatt";#N/A,#N/A,FALSE,"Seite2-L";#N/A,#N/A,FALSE,"Seite3-R"}</definedName>
    <definedName name="MerrillPrintIt" localSheetId="7" hidden="1">[57]!MerrillPrintIt</definedName>
    <definedName name="MerrillPrintIt" localSheetId="9" hidden="1">[57]!MerrillPrintIt</definedName>
    <definedName name="MerrillPrintIt" hidden="1">[57]!MerrillPrintIt</definedName>
    <definedName name="MEWarning" hidden="1">1</definedName>
    <definedName name="mgpw" hidden="1">"PersonalNeu"</definedName>
    <definedName name="mhfm" localSheetId="2" hidden="1">Main.SAPF4Help()</definedName>
    <definedName name="mhfm" localSheetId="7" hidden="1">Main.SAPF4Help()</definedName>
    <definedName name="mhfm" localSheetId="9" hidden="1">Main.SAPF4Help()</definedName>
    <definedName name="mhfm" hidden="1">Main.SAPF4Help()</definedName>
    <definedName name="mike" localSheetId="2" hidden="1">[30]TargBSCF!#REF!</definedName>
    <definedName name="mike" hidden="1">[30]TargBSCF!#REF!</definedName>
    <definedName name="mj" localSheetId="2" hidden="1">{#N/A,#N/A,FALSE,"FY97";#N/A,#N/A,FALSE,"FY98";#N/A,#N/A,FALSE,"FY99";#N/A,#N/A,FALSE,"FY00";#N/A,#N/A,FALSE,"FY01"}</definedName>
    <definedName name="mj" hidden="1">{#N/A,#N/A,FALSE,"FY97";#N/A,#N/A,FALSE,"FY98";#N/A,#N/A,FALSE,"FY99";#N/A,#N/A,FALSE,"FY00";#N/A,#N/A,FALSE,"FY01"}</definedName>
    <definedName name="MJJ" localSheetId="2" hidden="1">{"Area1",#N/A,TRUE,"Obiettivo";"Area2",#N/A,TRUE,"Dati per Direzione"}</definedName>
    <definedName name="MJJ" hidden="1">{"Area1",#N/A,TRUE,"Obiettivo";"Area2",#N/A,TRUE,"Dati per Direzione"}</definedName>
    <definedName name="MKK" localSheetId="2" hidden="1">{"'下期集計（10.27迄・速報値）'!$Q$16"}</definedName>
    <definedName name="MKK" hidden="1">{"'下期集計（10.27迄・速報値）'!$Q$16"}</definedName>
    <definedName name="MLNK07187bd3a1c745e4bf0e0bca8ae1c908" hidden="1">#REF!</definedName>
    <definedName name="MLNK13bab24d6e3c406fb0299ce171cce737" hidden="1">#REF!</definedName>
    <definedName name="MLNK2c780fec81604f07adbcfa1bd84b8969" hidden="1">#REF!</definedName>
    <definedName name="MLNK3b644db0a1b2419bbc2ece7c257cb6f9" hidden="1">#REF!</definedName>
    <definedName name="MLNK3cfe8e80be3e418eb00478217cf4cd53" hidden="1">#REF!</definedName>
    <definedName name="MLNK6126d722359d4b7185728533f1d81759" hidden="1">[66]MEP!#REF!</definedName>
    <definedName name="MLNK673b895cfbca4a7e9e6529203e8ac1f3" localSheetId="2" hidden="1">#REF!</definedName>
    <definedName name="MLNK673b895cfbca4a7e9e6529203e8ac1f3" hidden="1">#REF!</definedName>
    <definedName name="MLNK6992c82e8c684a138c8e5db2a2b2e593" localSheetId="2" hidden="1">#REF!</definedName>
    <definedName name="MLNK6992c82e8c684a138c8e5db2a2b2e593" hidden="1">#REF!</definedName>
    <definedName name="MLNK79ad2b7431f0495fbaf2d69d47c39fab" localSheetId="2" hidden="1">#REF!</definedName>
    <definedName name="MLNK79ad2b7431f0495fbaf2d69d47c39fab" hidden="1">#REF!</definedName>
    <definedName name="MLNKa9f593f8dae24955b95ef9f9f22a1e70" hidden="1">#REF!</definedName>
    <definedName name="MLNKae72918bf99644e2b4979b69238371ba" hidden="1">#REF!</definedName>
    <definedName name="MLNKc592c7b9ab4d4467ae69fbfaea050df7" hidden="1">#REF!</definedName>
    <definedName name="MLNKe06d851f3da24f3394834479a694b86a" hidden="1">#REF!</definedName>
    <definedName name="mm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" localSheetId="2" hidden="1">{"orixcsc",#N/A,FALSE,"ORIX CSC";"orixcsc2",#N/A,FALSE,"ORIX CSC"}</definedName>
    <definedName name="mmm" hidden="1">{"orixcsc",#N/A,FALSE,"ORIX CSC";"orixcsc2",#N/A,FALSE,"ORIX CSC"}</definedName>
    <definedName name="mmmm" localSheetId="2" hidden="1">{"orixcsc",#N/A,FALSE,"ORIX CSC";"orixcsc2",#N/A,FALSE,"ORIX CSC"}</definedName>
    <definedName name="mmmm" hidden="1">{"orixcsc",#N/A,FALSE,"ORIX CSC";"orixcsc2",#N/A,FALSE,"ORIX CSC"}</definedName>
    <definedName name="mmmmm" localSheetId="2" hidden="1">{"mgmt forecast",#N/A,FALSE,"Mgmt Forecast";"dcf table",#N/A,FALSE,"Mgmt Forecast";"sensitivity",#N/A,FALSE,"Mgmt Forecast";"table inputs",#N/A,FALSE,"Mgmt Forecast";"calculations",#N/A,FALSE,"Mgmt Forecast"}</definedName>
    <definedName name="mmmmm" hidden="1">{"mgmt forecast",#N/A,FALSE,"Mgmt Forecast";"dcf table",#N/A,FALSE,"Mgmt Forecast";"sensitivity",#N/A,FALSE,"Mgmt Forecast";"table inputs",#N/A,FALSE,"Mgmt Forecast";"calculations",#N/A,FALSE,"Mgmt Forecast"}</definedName>
    <definedName name="mmmmmm" localSheetId="2" hidden="1">{#N/A,#N/A,FALSE,"Contribution Analysis"}</definedName>
    <definedName name="mmmmmm" hidden="1">{#N/A,#N/A,FALSE,"Contribution Analysis"}</definedName>
    <definedName name="mmmmmmmhm" localSheetId="2" hidden="1">{"mgmt forecast",#N/A,FALSE,"Mgmt Forecast";"dcf table",#N/A,FALSE,"Mgmt Forecast";"sensitivity",#N/A,FALSE,"Mgmt Forecast";"table inputs",#N/A,FALSE,"Mgmt Forecast";"calculations",#N/A,FALSE,"Mgmt Forecast"}</definedName>
    <definedName name="mmmmmmmhm" hidden="1">{"mgmt forecast",#N/A,FALSE,"Mgmt Forecast";"dcf table",#N/A,FALSE,"Mgmt Forecast";"sensitivity",#N/A,FALSE,"Mgmt Forecast";"table inputs",#N/A,FALSE,"Mgmt Forecast";"calculations",#N/A,FALSE,"Mgmt Forecast"}</definedName>
    <definedName name="mmmmmmmm" localSheetId="2" hidden="1">{#N/A,#N/A,FALSE,"ORIX CSC"}</definedName>
    <definedName name="mmmmmmmm" hidden="1">{#N/A,#N/A,FALSE,"ORIX CSC"}</definedName>
    <definedName name="mn" localSheetId="2" hidden="1">{#N/A,#N/A,FALSE,"model"}</definedName>
    <definedName name="mn" hidden="1">{#N/A,#N/A,FALSE,"model"}</definedName>
    <definedName name="mnh" localSheetId="2" hidden="1">{#N/A,#N/A,FALSE,"Aging Summary";#N/A,#N/A,FALSE,"Ratio Analysis";#N/A,#N/A,FALSE,"Test 120 Day Accts";#N/A,#N/A,FALSE,"Tickmarks"}</definedName>
    <definedName name="mnh" hidden="1">{#N/A,#N/A,FALSE,"Aging Summary";#N/A,#N/A,FALSE,"Ratio Analysis";#N/A,#N/A,FALSE,"Test 120 Day Accts";#N/A,#N/A,FALSE,"Tickmarks"}</definedName>
    <definedName name="mo" localSheetId="2" hidden="1">{#N/A,#N/A,TRUE,"Main Issues";#N/A,#N/A,TRUE,"Income statement ($)"}</definedName>
    <definedName name="mo" hidden="1">{#N/A,#N/A,TRUE,"Main Issues";#N/A,#N/A,TRUE,"Income statement ($)"}</definedName>
    <definedName name="mohn" localSheetId="2" hidden="1">{#N/A,#N/A,FALSE,"DBK";#N/A,#N/A,FALSE,"102-1";#N/A,#N/A,FALSE,"102-2";#N/A,#N/A,FALSE,"102-447";#N/A,#N/A,FALSE,"441-60"}</definedName>
    <definedName name="mohn" hidden="1">{#N/A,#N/A,FALSE,"DBK";#N/A,#N/A,FALSE,"102-1";#N/A,#N/A,FALSE,"102-2";#N/A,#N/A,FALSE,"102-447";#N/A,#N/A,FALSE,"441-60"}</definedName>
    <definedName name="mohn111111" localSheetId="2" hidden="1">{#N/A,#N/A,FALSE,"DBK";#N/A,#N/A,FALSE,"102-1";#N/A,#N/A,FALSE,"102-2";#N/A,#N/A,FALSE,"102-447";#N/A,#N/A,FALSE,"441-60"}</definedName>
    <definedName name="mohn111111" hidden="1">{#N/A,#N/A,FALSE,"DBK";#N/A,#N/A,FALSE,"102-1";#N/A,#N/A,FALSE,"102-2";#N/A,#N/A,FALSE,"102-447";#N/A,#N/A,FALSE,"441-60"}</definedName>
    <definedName name="moih" localSheetId="2" hidden="1">{#N/A,#N/A,FALSE,"Cover";#N/A,#N/A,FALSE,"OFF";#N/A,#N/A,FALSE," ON";#N/A,#N/A,FALSE,"SUM";#N/A,#N/A,FALSE,"VPOP-POP"}</definedName>
    <definedName name="moih" hidden="1">{#N/A,#N/A,FALSE,"Cover";#N/A,#N/A,FALSE,"OFF";#N/A,#N/A,FALSE," ON";#N/A,#N/A,FALSE,"SUM";#N/A,#N/A,FALSE,"VPOP-POP"}</definedName>
    <definedName name="mqlkg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mqlkg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MS.CreatedAt" hidden="1">"30.06.1998 11:53:43"</definedName>
    <definedName name="MS.CreatedBy" hidden="1">"JMA"</definedName>
    <definedName name="MS.ModifiedAt" hidden="1">"20.04.1999 10:43:12"</definedName>
    <definedName name="MS.ModifiedBy" hidden="1">"RL"</definedName>
    <definedName name="MS.Version" hidden="1">"1.0.2"</definedName>
    <definedName name="msarrrr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msarrrr" hidden="1">{#N/A,#N/A,TRUE,"Allacciamenti 5 anni";#N/A,#N/A,TRUE,"Carico 5 anni";#N/A,#N/A,TRUE,"Qualità a) 5 anni";#N/A,#N/A,TRUE,"Qualità b) 5 anni";#N/A,#N/A,TRUE,"Impatto ambientale 5 anni";#N/A,#N/A,TRUE,"Adeg. tecnico 5 anni"}</definedName>
    <definedName name="mw" localSheetId="2" hidden="1">{#N/A,#N/A,FALSE,"Calc";#N/A,#N/A,FALSE,"Sensitivity";#N/A,#N/A,FALSE,"LT Earn.Dil.";#N/A,#N/A,FALSE,"Dil. AVP"}</definedName>
    <definedName name="mw" hidden="1">{#N/A,#N/A,FALSE,"Calc";#N/A,#N/A,FALSE,"Sensitivity";#N/A,#N/A,FALSE,"LT Earn.Dil.";#N/A,#N/A,FALSE,"Dil. AVP"}</definedName>
    <definedName name="mwmw" localSheetId="2" hidden="1">{#N/A,#N/A,TRUE,"Pro Forma";#N/A,#N/A,TRUE,"PF_Bal";#N/A,#N/A,TRUE,"PF_INC";#N/A,#N/A,TRUE,"CBE";#N/A,#N/A,TRUE,"SWK"}</definedName>
    <definedName name="mwmw" hidden="1">{#N/A,#N/A,TRUE,"Pro Forma";#N/A,#N/A,TRUE,"PF_Bal";#N/A,#N/A,TRUE,"PF_INC";#N/A,#N/A,TRUE,"CBE";#N/A,#N/A,TRUE,"SWK"}</definedName>
    <definedName name="mwmw2" localSheetId="2" hidden="1">{"comp1",#N/A,FALSE,"COMPS";"footnotes",#N/A,FALSE,"COMPS"}</definedName>
    <definedName name="mwmw2" hidden="1">{"comp1",#N/A,FALSE,"COMPS";"footnotes",#N/A,FALSE,"COMPS"}</definedName>
    <definedName name="mwmw3" localSheetId="2" hidden="1">{"comp1",#N/A,FALSE,"COMPS";"footnotes",#N/A,FALSE,"COMPS"}</definedName>
    <definedName name="mwmw3" hidden="1">{"comp1",#N/A,FALSE,"COMPS";"footnotes",#N/A,FALSE,"COMPS"}</definedName>
    <definedName name="mwmw4" localSheetId="2" hidden="1">{"hiden",#N/A,FALSE,"14";"hidden",#N/A,FALSE,"16";"hidden",#N/A,FALSE,"18";"hidden",#N/A,FALSE,"20"}</definedName>
    <definedName name="mwmw4" hidden="1">{"hiden",#N/A,FALSE,"14";"hidden",#N/A,FALSE,"16";"hidden",#N/A,FALSE,"18";"hidden",#N/A,FALSE,"20"}</definedName>
    <definedName name="n" hidden="1">"(GMT-05:00)07/01/2011 10:18:07 AM"</definedName>
    <definedName name="name" localSheetId="2">[59]LBO!$AC$27</definedName>
    <definedName name="name">LBO!$AC$27</definedName>
    <definedName name="NBV_PPA" localSheetId="2" hidden="1">{#N/A,#N/A,FALSE,"Layout Aktiva";#N/A,#N/A,FALSE,"Layout Passiva"}</definedName>
    <definedName name="NBV_PPA" hidden="1">{#N/A,#N/A,FALSE,"Layout Aktiva";#N/A,#N/A,FALSE,"Layout Passiva"}</definedName>
    <definedName name="neue" localSheetId="2" hidden="1">{"IntDetail",#N/A,FALSE,"Reports";"IntSummary",#N/A,FALSE,"Reports"}</definedName>
    <definedName name="neue" hidden="1">{"IntDetail",#N/A,FALSE,"Reports";"IntSummary",#N/A,FALSE,"Reports"}</definedName>
    <definedName name="new" hidden="1">[1]!new</definedName>
    <definedName name="new_w" localSheetId="2" hidden="1">{"comps1_1",#N/A,FALSE,"Comps1";"comps1_2",#N/A,FALSE,"Comps1";"comps1_3",#N/A,FALSE,"Comps1";"comps1_4",#N/A,FALSE,"Comps1";"comps1_5",#N/A,FALSE,"Comps1"}</definedName>
    <definedName name="new_w" hidden="1">{"comps1_1",#N/A,FALSE,"Comps1";"comps1_2",#N/A,FALSE,"Comps1";"comps1_3",#N/A,FALSE,"Comps1";"comps1_4",#N/A,FALSE,"Comps1";"comps1_5",#N/A,FALSE,"Comps1"}</definedName>
    <definedName name="newa" localSheetId="2" hidden="1">{#N/A,#N/A,TRUE,"KEY DATA";#N/A,#N/A,TRUE,"KEY DATA Base Case";#N/A,#N/A,TRUE,"JULY";#N/A,#N/A,TRUE,"AUG";#N/A,#N/A,TRUE,"SEPT";#N/A,#N/A,TRUE,"3Q"}</definedName>
    <definedName name="newa" hidden="1">{#N/A,#N/A,TRUE,"KEY DATA";#N/A,#N/A,TRUE,"KEY DATA Base Case";#N/A,#N/A,TRUE,"JULY";#N/A,#N/A,TRUE,"AUG";#N/A,#N/A,TRUE,"SEPT";#N/A,#N/A,TRUE,"3Q"}</definedName>
    <definedName name="newbel" localSheetId="2" hidden="1">{"'Directory'!$A$72:$E$91"}</definedName>
    <definedName name="newbel" hidden="1">{"'Directory'!$A$72:$E$91"}</definedName>
    <definedName name="newbls" localSheetId="2" hidden="1">{"'Directory'!$A$72:$E$91"}</definedName>
    <definedName name="newbls" hidden="1">{"'Directory'!$A$72:$E$91"}</definedName>
    <definedName name="Newcap" localSheetId="2" hidden="1">{"'2ND_QUAR'!$A$1:$P$106"}</definedName>
    <definedName name="Newcap" hidden="1">{"'2ND_QUAR'!$A$1:$P$106"}</definedName>
    <definedName name="NewRange" localSheetId="7" hidden="1">[57]!NewRange</definedName>
    <definedName name="NewRange" localSheetId="9" hidden="1">[57]!NewRange</definedName>
    <definedName name="NewRange" hidden="1">[57]!NewRange</definedName>
    <definedName name="newt" localSheetId="2" hidden="1">{"'Directory'!$A$72:$E$91"}</definedName>
    <definedName name="newt" hidden="1">{"'Directory'!$A$72:$E$91"}</definedName>
    <definedName name="newwcom" localSheetId="2" hidden="1">{"'Directory'!$A$72:$E$91"}</definedName>
    <definedName name="newwcom" hidden="1">{"'Directory'!$A$72:$E$91"}</definedName>
    <definedName name="NI" hidden="1">#REF!</definedName>
    <definedName name="NLGeXToEUR" localSheetId="2" hidden="1">1/EUReXToNLG</definedName>
    <definedName name="NLGeXToEUR" localSheetId="7" hidden="1">1/EUReXToNLG</definedName>
    <definedName name="NLGeXToEUR" localSheetId="9" hidden="1">1/EUReXToNLG</definedName>
    <definedName name="NLGeXToEUR" hidden="1">1/EUReXToNLG</definedName>
    <definedName name="nn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n" hidden="1">#N/A</definedName>
    <definedName name="no" localSheetId="2" hidden="1">{#N/A,#N/A,FALSE,"Calc";#N/A,#N/A,FALSE,"Sensitivity";#N/A,#N/A,FALSE,"LT Earn.Dil.";#N/A,#N/A,FALSE,"Dil. AVP"}</definedName>
    <definedName name="no" hidden="1">{#N/A,#N/A,FALSE,"Calc";#N/A,#N/A,FALSE,"Sensitivity";#N/A,#N/A,FALSE,"LT Earn.Dil.";#N/A,#N/A,FALSE,"Dil. AVP"}</definedName>
    <definedName name="noidea" localSheetId="2" hidden="1">{#N/A,#N/A,FALSE,"Calc";#N/A,#N/A,FALSE,"Sensitivity";#N/A,#N/A,FALSE,"LT Earn.Dil.";#N/A,#N/A,FALSE,"Dil. AVP"}</definedName>
    <definedName name="noidea" hidden="1">{#N/A,#N/A,FALSE,"Calc";#N/A,#N/A,FALSE,"Sensitivity";#N/A,#N/A,FALSE,"LT Earn.Dil.";#N/A,#N/A,FALSE,"Dil. AVP"}</definedName>
    <definedName name="noidea1" localSheetId="2" hidden="1">{#N/A,#N/A,FALSE,"Calc";#N/A,#N/A,FALSE,"Sensitivity";#N/A,#N/A,FALSE,"LT Earn.Dil.";#N/A,#N/A,FALSE,"Dil. AVP"}</definedName>
    <definedName name="noidea1" hidden="1">{#N/A,#N/A,FALSE,"Calc";#N/A,#N/A,FALSE,"Sensitivity";#N/A,#N/A,FALSE,"LT Earn.Dil.";#N/A,#N/A,FALSE,"Dil. AVP"}</definedName>
    <definedName name="NOIDEA2" localSheetId="2" hidden="1">{#N/A,#N/A,FALSE,"Calc";#N/A,#N/A,FALSE,"Sensitivity";#N/A,#N/A,FALSE,"LT Earn.Dil.";#N/A,#N/A,FALSE,"Dil. AVP"}</definedName>
    <definedName name="NOIDEA2" hidden="1">{#N/A,#N/A,FALSE,"Calc";#N/A,#N/A,FALSE,"Sensitivity";#N/A,#N/A,FALSE,"LT Earn.Dil.";#N/A,#N/A,FALSE,"Dil. AVP"}</definedName>
    <definedName name="noidea3" localSheetId="2" hidden="1">{#N/A,#N/A,FALSE,"Calc";#N/A,#N/A,FALSE,"Sensitivity";#N/A,#N/A,FALSE,"LT Earn.Dil.";#N/A,#N/A,FALSE,"Dil. AVP"}</definedName>
    <definedName name="noidea3" hidden="1">{#N/A,#N/A,FALSE,"Calc";#N/A,#N/A,FALSE,"Sensitivity";#N/A,#N/A,FALSE,"LT Earn.Dil.";#N/A,#N/A,FALSE,"Dil. AVP"}</definedName>
    <definedName name="noidea4" localSheetId="2" hidden="1">{#N/A,#N/A,FALSE,"Calc";#N/A,#N/A,FALSE,"Sensitivity";#N/A,#N/A,FALSE,"LT Earn.Dil.";#N/A,#N/A,FALSE,"Dil. AVP"}</definedName>
    <definedName name="noidea4" hidden="1">{#N/A,#N/A,FALSE,"Calc";#N/A,#N/A,FALSE,"Sensitivity";#N/A,#N/A,FALSE,"LT Earn.Dil.";#N/A,#N/A,FALSE,"Dil. AVP"}</definedName>
    <definedName name="noidea5" localSheetId="2" hidden="1">{#N/A,#N/A,FALSE,"Calc";#N/A,#N/A,FALSE,"Sensitivity";#N/A,#N/A,FALSE,"LT Earn.Dil.";#N/A,#N/A,FALSE,"Dil. AVP"}</definedName>
    <definedName name="noidea5" hidden="1">{#N/A,#N/A,FALSE,"Calc";#N/A,#N/A,FALSE,"Sensitivity";#N/A,#N/A,FALSE,"LT Earn.Dil.";#N/A,#N/A,FALSE,"Dil. AVP"}</definedName>
    <definedName name="noidea6" localSheetId="2" hidden="1">{#N/A,#N/A,FALSE,"Calc";#N/A,#N/A,FALSE,"Sensitivity";#N/A,#N/A,FALSE,"LT Earn.Dil.";#N/A,#N/A,FALSE,"Dil. AVP"}</definedName>
    <definedName name="noidea6" hidden="1">{#N/A,#N/A,FALSE,"Calc";#N/A,#N/A,FALSE,"Sensitivity";#N/A,#N/A,FALSE,"LT Earn.Dil.";#N/A,#N/A,FALSE,"Dil. AVP"}</definedName>
    <definedName name="noidea7" localSheetId="2" hidden="1">{#N/A,#N/A,FALSE,"Calc";#N/A,#N/A,FALSE,"Sensitivity";#N/A,#N/A,FALSE,"LT Earn.Dil.";#N/A,#N/A,FALSE,"Dil. AVP"}</definedName>
    <definedName name="noidea7" hidden="1">{#N/A,#N/A,FALSE,"Calc";#N/A,#N/A,FALSE,"Sensitivity";#N/A,#N/A,FALSE,"LT Earn.Dil.";#N/A,#N/A,FALSE,"Dil. AVP"}</definedName>
    <definedName name="non_lo_so" localSheetId="2" hidden="1">{"CECons",#N/A,FALSE,"CE"}</definedName>
    <definedName name="non_lo_so" hidden="1">{"CECons",#N/A,FALSE,"CE"}</definedName>
    <definedName name="novo" localSheetId="2" hidden="1">{#N/A,#N/A,FALSE,"Aging Summary";#N/A,#N/A,FALSE,"Ratio Analysis";#N/A,#N/A,FALSE,"Test 120 Day Accts";#N/A,#N/A,FALSE,"Tickmarks"}</definedName>
    <definedName name="novo" hidden="1">{#N/A,#N/A,FALSE,"Aging Summary";#N/A,#N/A,FALSE,"Ratio Analysis";#N/A,#N/A,FALSE,"Test 120 Day Accts";#N/A,#N/A,FALSE,"Tickmarks"}</definedName>
    <definedName name="nthe" localSheetId="2" hidden="1">{"Ergebnisbericht_UBA",#N/A,FALSE,"MB"}</definedName>
    <definedName name="nthe" hidden="1">{"Ergebnisbericht_UBA",#N/A,FALSE,"MB"}</definedName>
    <definedName name="Number_of_Payments" hidden="1">#N/A</definedName>
    <definedName name="nuovo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ovo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OVOS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OVOS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O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ö" localSheetId="2" hidden="1">{#N/A,#N/A,FALSE,"model"}</definedName>
    <definedName name="ö" hidden="1">{#N/A,#N/A,FALSE,"model"}</definedName>
    <definedName name="Oasda" localSheetId="2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Oasda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off" localSheetId="2" hidden="1">{#N/A,#N/A,TRUE,"KEY DATA";#N/A,#N/A,TRUE,"KEY DATA Base Case";#N/A,#N/A,TRUE,"JULY";#N/A,#N/A,TRUE,"AUG";#N/A,#N/A,TRUE,"SEPT";#N/A,#N/A,TRUE,"3Q"}</definedName>
    <definedName name="off" hidden="1">{#N/A,#N/A,TRUE,"KEY DATA";#N/A,#N/A,TRUE,"KEY DATA Base Case";#N/A,#N/A,TRUE,"JULY";#N/A,#N/A,TRUE,"AUG";#N/A,#N/A,TRUE,"SEPT";#N/A,#N/A,TRUE,"3Q"}</definedName>
    <definedName name="oh" localSheetId="2" hidden="1">{"Area1",#N/A,TRUE,"Obiettivo";"Area2",#N/A,TRUE,"Dati per Direzione"}</definedName>
    <definedName name="oh" hidden="1">{"Area1",#N/A,TRUE,"Obiettivo";"Area2",#N/A,TRUE,"Dati per Direzione"}</definedName>
    <definedName name="oig" localSheetId="2" hidden="1">{#N/A,#N/A,FALSE,"Cover";#N/A,#N/A,FALSE,"OFF";#N/A,#N/A,FALSE," ON";#N/A,#N/A,FALSE,"SUM";#N/A,#N/A,FALSE,"VPOP-POP"}</definedName>
    <definedName name="oig" hidden="1">{#N/A,#N/A,FALSE,"Cover";#N/A,#N/A,FALSE,"OFF";#N/A,#N/A,FALSE," ON";#N/A,#N/A,FALSE,"SUM";#N/A,#N/A,FALSE,"VPOP-POP"}</definedName>
    <definedName name="ok" localSheetId="2" hidden="1">{#N/A,#N/A,FALSE,"Calc";#N/A,#N/A,FALSE,"Sensitivity";#N/A,#N/A,FALSE,"LT Earn.Dil.";#N/A,#N/A,FALSE,"Dil. AVP"}</definedName>
    <definedName name="ok" hidden="1">{#N/A,#N/A,FALSE,"Calc";#N/A,#N/A,FALSE,"Sensitivity";#N/A,#N/A,FALSE,"LT Earn.Dil.";#N/A,#N/A,FALSE,"Dil. AVP"}</definedName>
    <definedName name="oku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oku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ol" hidden="1">#REF!</definedName>
    <definedName name="on" localSheetId="2" hidden="1">{#N/A,#N/A,TRUE,"KEY DATA";#N/A,#N/A,TRUE,"KEY DATA Base Case";#N/A,#N/A,TRUE,"JULY";#N/A,#N/A,TRUE,"AUG";#N/A,#N/A,TRUE,"SEPT";#N/A,#N/A,TRUE,"3Q"}</definedName>
    <definedName name="on" hidden="1">{#N/A,#N/A,TRUE,"KEY DATA";#N/A,#N/A,TRUE,"KEY DATA Base Case";#N/A,#N/A,TRUE,"JULY";#N/A,#N/A,TRUE,"AUG";#N/A,#N/A,TRUE,"SEPT";#N/A,#N/A,TRUE,"3Q"}</definedName>
    <definedName name="ooooo" localSheetId="2" hidden="1">{#N/A,#N/A,FALSE,"Calc";#N/A,#N/A,FALSE,"Sensitivity";#N/A,#N/A,FALSE,"LT Earn.Dil.";#N/A,#N/A,FALSE,"Dil. AVP"}</definedName>
    <definedName name="ooooo" hidden="1">{#N/A,#N/A,FALSE,"Calc";#N/A,#N/A,FALSE,"Sensitivity";#N/A,#N/A,FALSE,"LT Earn.Dil.";#N/A,#N/A,FALSE,"Dil. AVP"}</definedName>
    <definedName name="OP" localSheetId="2" hidden="1">{#N/A,#N/A,FALSE,"Operations";#N/A,#N/A,FALSE,"Financials"}</definedName>
    <definedName name="OP" hidden="1">{#N/A,#N/A,FALSE,"Operations";#N/A,#N/A,FALSE,"Financials"}</definedName>
    <definedName name="opendbs" localSheetId="2" hidden="1">{"fis.dbo.r1_datasum"}</definedName>
    <definedName name="opendbs" hidden="1">{"fis.dbo.r1_datasum"}</definedName>
    <definedName name="opendbs1" localSheetId="2" hidden="1">{"fis.dbo.r1_datasum"}</definedName>
    <definedName name="opendbs1" hidden="1">{"fis.dbo.r1_datasum"}</definedName>
    <definedName name="OperativePlanung" localSheetId="2" hidden="1">{#N/A,#N/A,FALSE,"Mittelherkunft";#N/A,#N/A,FALSE,"Mittelverwendung"}</definedName>
    <definedName name="OperativePlanung" hidden="1">{#N/A,#N/A,FALSE,"Mittelherkunft";#N/A,#N/A,FALSE,"Mittelverwendung"}</definedName>
    <definedName name="opopop" localSheetId="2" hidden="1">{#N/A,#N/A,TRUE,"index";#N/A,#N/A,TRUE,"Summary";#N/A,#N/A,TRUE,"Continuing Business";#N/A,#N/A,TRUE,"Disposals";#N/A,#N/A,TRUE,"Acquisitions";#N/A,#N/A,TRUE,"Actual &amp; Plan Reconciliation"}</definedName>
    <definedName name="opopop" hidden="1">{#N/A,#N/A,TRUE,"index";#N/A,#N/A,TRUE,"Summary";#N/A,#N/A,TRUE,"Continuing Business";#N/A,#N/A,TRUE,"Disposals";#N/A,#N/A,TRUE,"Acquisitions";#N/A,#N/A,TRUE,"Actual &amp; Plan Reconciliation"}</definedName>
    <definedName name="order" hidden="1">#N/A</definedName>
    <definedName name="Order__1" hidden="1">0</definedName>
    <definedName name="Order2" hidden="1">0</definedName>
    <definedName name="OrderTable" hidden="1">#REF!</definedName>
    <definedName name="p" hidden="1">#REF!</definedName>
    <definedName name="P2_LAT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P2_LAT" hidden="1">{#N/A,#N/A,TRUE,"Allacciamenti 5 anni";#N/A,#N/A,TRUE,"Carico 5 anni";#N/A,#N/A,TRUE,"Qualità a) 5 anni";#N/A,#N/A,TRUE,"Qualità b) 5 anni";#N/A,#N/A,TRUE,"Impatto ambientale 5 anni";#N/A,#N/A,TRUE,"Adeg. tecnico 5 anni"}</definedName>
    <definedName name="pä" hidden="1">#REF!</definedName>
    <definedName name="Pal_Workbook_GUID" hidden="1">"8V8XGC7VJQFJHBX4EILV6F3R"</definedName>
    <definedName name="paolo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rcel2" localSheetId="2" hidden="1">{"First Page",#N/A,FALSE,"Surfactants LBO";"Second Page",#N/A,FALSE,"Surfactants LBO"}</definedName>
    <definedName name="Parcel2" hidden="1">{"First Page",#N/A,FALSE,"Surfactants LBO";"Second Page",#N/A,FALSE,"Surfactants LBO"}</definedName>
    <definedName name="Paros" hidden="1">#REF!</definedName>
    <definedName name="PASS" hidden="1">"pepe"</definedName>
    <definedName name="Payables_3" localSheetId="2" hidden="1">{"CECons",#N/A,FALSE,"CE"}</definedName>
    <definedName name="Payables_3" hidden="1">{"CECons",#N/A,FALSE,"CE"}</definedName>
    <definedName name="Payables_4" localSheetId="2" hidden="1">{"CECons",#N/A,FALSE,"CE"}</definedName>
    <definedName name="Payables_4" hidden="1">{"CECons",#N/A,FALSE,"CE"}</definedName>
    <definedName name="PEA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EA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èippo" localSheetId="2" hidden="1">{"CECons",#N/A,FALSE,"CE"}</definedName>
    <definedName name="pèippo" hidden="1">{"CECons",#N/A,FALSE,"CE"}</definedName>
    <definedName name="pelo9" localSheetId="2" hidden="1">{"'REPORT 2000'!$B$3:$M$127"}</definedName>
    <definedName name="pelo9" hidden="1">{"'REPORT 2000'!$B$3:$M$127"}</definedName>
    <definedName name="personnel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ersonnel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esetas" hidden="1">[49]UNIDADES!#REF!</definedName>
    <definedName name="peter" localSheetId="2" hidden="1">{#N/A,#N/A,FALSE,"FY97";#N/A,#N/A,FALSE,"FY98";#N/A,#N/A,FALSE,"FY99";#N/A,#N/A,FALSE,"FY00";#N/A,#N/A,FALSE,"FY01"}</definedName>
    <definedName name="peter" hidden="1">{#N/A,#N/A,FALSE,"FY97";#N/A,#N/A,FALSE,"FY98";#N/A,#N/A,FALSE,"FY99";#N/A,#N/A,FALSE,"FY00";#N/A,#N/A,FALSE,"FY01"}</definedName>
    <definedName name="pip" localSheetId="2" hidden="1">{"CECons",#N/A,FALSE,"CE"}</definedName>
    <definedName name="pip" hidden="1">{"CECons",#N/A,FALSE,"CE"}</definedName>
    <definedName name="pipp1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pipp1" hidden="1">{#N/A,#N/A,TRUE,"Allacciamenti 5 anni";#N/A,#N/A,TRUE,"Carico 5 anni";#N/A,#N/A,TRUE,"Qualità a) 5 anni";#N/A,#N/A,TRUE,"Qualità b) 5 anni";#N/A,#N/A,TRUE,"Impatto ambientale 5 anni";#N/A,#N/A,TRUE,"Adeg. tecnico 5 anni"}</definedName>
    <definedName name="PIPPO1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PIPPO1" hidden="1">{#N/A,#N/A,TRUE,"Allacciamenti 5 anni";#N/A,#N/A,TRUE,"Carico 5 anni";#N/A,#N/A,TRUE,"Qualità a) 5 anni";#N/A,#N/A,TRUE,"Qualità b) 5 anni";#N/A,#N/A,TRUE,"Impatto ambientale 5 anni";#N/A,#N/A,TRUE,"Adeg. tecnico 5 anni"}</definedName>
    <definedName name="pipponio" localSheetId="2" hidden="1">{"CECons",#N/A,FALSE,"CE"}</definedName>
    <definedName name="pipponio" hidden="1">{"CECons",#N/A,FALSE,"CE"}</definedName>
    <definedName name="pl" localSheetId="2" hidden="1">{#N/A,#N/A,FALSE,"model"}</definedName>
    <definedName name="pl" hidden="1">{#N/A,#N/A,FALSE,"model"}</definedName>
    <definedName name="pl1111111" localSheetId="2" hidden="1">{#N/A,#N/A,FALSE,"model"}</definedName>
    <definedName name="pl1111111" hidden="1">{#N/A,#N/A,FALSE,"model"}</definedName>
    <definedName name="po" localSheetId="2" hidden="1">{#N/A,#N/A,FALSE,"Calc";#N/A,#N/A,FALSE,"Sensitivity";#N/A,#N/A,FALSE,"LT Earn.Dil.";#N/A,#N/A,FALSE,"Dil. AVP"}</definedName>
    <definedName name="po" hidden="1">{#N/A,#N/A,FALSE,"Calc";#N/A,#N/A,FALSE,"Sensitivity";#N/A,#N/A,FALSE,"LT Earn.Dil.";#N/A,#N/A,FALSE,"Dil. AVP"}</definedName>
    <definedName name="pö" hidden="1">#REF!</definedName>
    <definedName name="pocho" localSheetId="2" hidden="1">{#N/A,#N/A,TRUE,"KEY DATA";#N/A,#N/A,TRUE,"KEY DATA Base Case";#N/A,#N/A,TRUE,"JULY";#N/A,#N/A,TRUE,"AUG";#N/A,#N/A,TRUE,"SEPT";#N/A,#N/A,TRUE,"3Q"}</definedName>
    <definedName name="pocho" hidden="1">{#N/A,#N/A,TRUE,"KEY DATA";#N/A,#N/A,TRUE,"KEY DATA Base Case";#N/A,#N/A,TRUE,"JULY";#N/A,#N/A,TRUE,"AUG";#N/A,#N/A,TRUE,"SEPT";#N/A,#N/A,TRUE,"3Q"}</definedName>
    <definedName name="pocho7" localSheetId="2" hidden="1">{#N/A,#N/A,TRUE,"KEY DATA";#N/A,#N/A,TRUE,"KEY DATA Base Case";#N/A,#N/A,TRUE,"JULY";#N/A,#N/A,TRUE,"AUG";#N/A,#N/A,TRUE,"SEPT";#N/A,#N/A,TRUE,"3Q"}</definedName>
    <definedName name="pocho7" hidden="1">{#N/A,#N/A,TRUE,"KEY DATA";#N/A,#N/A,TRUE,"KEY DATA Base Case";#N/A,#N/A,TRUE,"JULY";#N/A,#N/A,TRUE,"AUG";#N/A,#N/A,TRUE,"SEPT";#N/A,#N/A,TRUE,"3Q"}</definedName>
    <definedName name="pohl0799" hidden="1">#REF!</definedName>
    <definedName name="poi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poi" hidden="1">{"assumption 50 50",#N/A,TRUE,"Merger";"has gets cash",#N/A,TRUE,"Merger";"accretion dilution",#N/A,TRUE,"Merger";"comparison credit stats",#N/A,TRUE,"Merger";"pf credit stats",#N/A,TRUE,"Merger";"pf sheets",#N/A,TRUE,"Merger"}</definedName>
    <definedName name="pol" localSheetId="2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pol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pox" localSheetId="2" hidden="1">{"Area1",#N/A,TRUE,"Obiettivo";"Area2",#N/A,TRUE,"Dati per Direzione"}</definedName>
    <definedName name="pox" hidden="1">{"Area1",#N/A,TRUE,"Obiettivo";"Area2",#N/A,TRUE,"Dati per Direzione"}</definedName>
    <definedName name="pp" localSheetId="2" hidden="1">{#N/A,#N/A,FALSE,"model"}</definedName>
    <definedName name="pp" hidden="1">{#N/A,#N/A,FALSE,"model"}</definedName>
    <definedName name="pppp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ppp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pppp" localSheetId="2" hidden="1">{"'Internat.oper.netti'!$B$1:$J$25"}</definedName>
    <definedName name="ppppp" hidden="1">{"'Internat.oper.netti'!$B$1:$J$25"}</definedName>
    <definedName name="presentation" localSheetId="2" hidden="1">{#N/A,#N/A,TRUE,"Scenari";#N/A,#N/A,TRUE,"Wacc";#N/A,#N/A,TRUE,"DCF";#N/A,#N/A,TRUE,"TV";#N/A,#N/A,TRUE,"Ctrl";#N/A,#N/A,TRUE,"EVA ";#N/A,#N/A,TRUE,"Mista"}</definedName>
    <definedName name="presentation" hidden="1">{#N/A,#N/A,TRUE,"Scenari";#N/A,#N/A,TRUE,"Wacc";#N/A,#N/A,TRUE,"DCF";#N/A,#N/A,TRUE,"TV";#N/A,#N/A,TRUE,"Ctrl";#N/A,#N/A,TRUE,"EVA ";#N/A,#N/A,TRUE,"Mista"}</definedName>
    <definedName name="prinallnew" localSheetId="2" hidden="1">{"sterling",#N/A,FALSE,"£";"USdollar",#N/A,FALSE,"USA$";"mark",#N/A,FALSE,"DM";"peseta",#N/A,FALSE,"Pta";"lira",#N/A,FALSE,"LIRA";"euro",#N/A,FALSE,"Euro";"Ausdollar",#N/A,FALSE,"Aus$";"other",#N/A,FALSE,"Other"}</definedName>
    <definedName name="prinallnew" hidden="1">{"sterling",#N/A,FALSE,"£";"USdollar",#N/A,FALSE,"USA$";"mark",#N/A,FALSE,"DM";"peseta",#N/A,FALSE,"Pta";"lira",#N/A,FALSE,"LIRA";"euro",#N/A,FALSE,"Euro";"Ausdollar",#N/A,FALSE,"Aus$";"other",#N/A,FALSE,"Other"}</definedName>
    <definedName name="print" hidden="1">'[2]130-UNIDADES'!#REF!</definedName>
    <definedName name="_xlnm.Print_Area" localSheetId="15">'Break-out'!$B$2:$V$115</definedName>
    <definedName name="_xlnm.Print_Area" localSheetId="7">Consolidated!$A$1:$W$63,Consolidated!$Z$1:$AO$47</definedName>
    <definedName name="_xlnm.Print_Area" localSheetId="0">Cover!$A$1:$M$12</definedName>
    <definedName name="_xlnm.Print_Area" localSheetId="3">LBO!$A$1:$U$341,LBO!$V$1:$AM$65</definedName>
    <definedName name="_xlnm.Print_Area" localSheetId="5">'LBO Link'!$B$5:$T$36</definedName>
    <definedName name="_xlnm.Print_Area" localSheetId="18">'LBO Outputs'!$B$3:$I$12,'LBO Outputs'!$J$14:$V$33</definedName>
    <definedName name="_xlnm.Print_Area" localSheetId="9">'M&amp;A'!$A$1:$W$99,'M&amp;A'!#REF!</definedName>
    <definedName name="_xlnm.Print_Area" localSheetId="14">'Old - ERA disposal'!$B$2:$V$62</definedName>
    <definedName name="_xlnm.Print_Area" localSheetId="19">Sensis!$A$1:$R$46,Sensis!$T$48:$AI$57</definedName>
    <definedName name="_xlnm.Print_Area" localSheetId="13">Sensitivities!$A$14:$U$121</definedName>
    <definedName name="_xlnm.Print_Area" localSheetId="8">'Standalone P&amp;L'!$A$1:$W$71,'Standalone P&amp;L'!$Y$1:$AM$71</definedName>
    <definedName name="_xlnm.Print_Titles" localSheetId="5">'LBO Link'!$5:$6</definedName>
    <definedName name="_xlnm.Print_Titles" localSheetId="13">Sensitivities!$14:$16</definedName>
    <definedName name="print99" localSheetId="2" hidden="1">{#N/A,#N/A,FALSE,"Resid CPRIV";#N/A,#N/A,FALSE,"Comer_CPRIVKsum";#N/A,#N/A,FALSE,"General (2)";#N/A,#N/A,FALSE,"Oficial";#N/A,#N/A,FALSE,"Resumen";#N/A,#N/A,FALSE,"Escenarios"}</definedName>
    <definedName name="print99" hidden="1">{#N/A,#N/A,FALSE,"Resid CPRIV";#N/A,#N/A,FALSE,"Comer_CPRIVKsum";#N/A,#N/A,FALSE,"General (2)";#N/A,#N/A,FALSE,"Oficial";#N/A,#N/A,FALSE,"Resumen";#N/A,#N/A,FALSE,"Escenarios"}</definedName>
    <definedName name="PROD" localSheetId="2" hidden="1">{"'AGOSTO'!$A$1:$E$1"}</definedName>
    <definedName name="PROD" hidden="1">{"'AGOSTO'!$A$1:$E$1"}</definedName>
    <definedName name="Prod_Chem_East" hidden="1">"3VDP4WT35C17EWKXGR5TO37RA"</definedName>
    <definedName name="ProdForm" hidden="1">#REF!</definedName>
    <definedName name="Product" hidden="1">#REF!</definedName>
    <definedName name="PROGET5" localSheetId="2" hidden="1">{"Area1",#N/A,TRUE,"Obiettivo";"Area2",#N/A,TRUE,"Dati per Direzione"}</definedName>
    <definedName name="PROGET5" hidden="1">{"Area1",#N/A,TRUE,"Obiettivo";"Area2",#N/A,TRUE,"Dati per Direzione"}</definedName>
    <definedName name="PROGETTI" localSheetId="2" hidden="1">{"Area1",#N/A,TRUE,"Obiettivo";"Area2",#N/A,TRUE,"Dati per Direzione"}</definedName>
    <definedName name="PROGETTI" hidden="1">{"Area1",#N/A,TRUE,"Obiettivo";"Area2",#N/A,TRUE,"Dati per Direzione"}</definedName>
    <definedName name="promo" localSheetId="2" hidden="1">{"'1998 FTC Promo Pk'!$A$6:$AB$28"}</definedName>
    <definedName name="promo" hidden="1">{"'1998 FTC Promo Pk'!$A$6:$AB$28"}</definedName>
    <definedName name="prout" localSheetId="2" hidden="1">{"comp1",#N/A,FALSE,"COMPS";"footnotes",#N/A,FALSE,"COMPS"}</definedName>
    <definedName name="prout" hidden="1">{"comp1",#N/A,FALSE,"COMPS";"footnotes",#N/A,FALSE,"COMPS"}</definedName>
    <definedName name="prova" localSheetId="2" hidden="1">{"fixass1",#N/A,FALSE,"Sheet1";"fixass2",#N/A,FALSE,"Sheet1";"invest",#N/A,FALSE,"Sheet1"}</definedName>
    <definedName name="prova" hidden="1">{"fixass1",#N/A,FALSE,"Sheet1";"fixass2",#N/A,FALSE,"Sheet1";"invest",#N/A,FALSE,"Sheet1"}</definedName>
    <definedName name="PROVA6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ROVA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tas" hidden="1">[49]UNIDADES!#REF!</definedName>
    <definedName name="PTEeXToEUR" localSheetId="2" hidden="1">1/EUReXToPTE</definedName>
    <definedName name="PTEeXToEUR" localSheetId="7" hidden="1">1/EUReXToPTE</definedName>
    <definedName name="PTEeXToEUR" localSheetId="9" hidden="1">1/EUReXToPTE</definedName>
    <definedName name="PTEeXToEUR" hidden="1">1/EUReXToPTE</definedName>
    <definedName name="pü" localSheetId="2" hidden="1">#REF!</definedName>
    <definedName name="pü" hidden="1">#REF!</definedName>
    <definedName name="PUB_FileID" hidden="1">"N10005525.xls"</definedName>
    <definedName name="PUB_UserID" hidden="1">"MAYERX"</definedName>
    <definedName name="PWOE3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localSheetId="2" hidden="1">{#N/A,#N/A,FALSE,"Calc";#N/A,#N/A,FALSE,"Sensitivity";#N/A,#N/A,FALSE,"LT Earn.Dil.";#N/A,#N/A,FALSE,"Dil. AVP"}</definedName>
    <definedName name="q" hidden="1">{#N/A,#N/A,FALSE,"Calc";#N/A,#N/A,FALSE,"Sensitivity";#N/A,#N/A,FALSE,"LT Earn.Dil.";#N/A,#N/A,FALSE,"Dil. AVP"}</definedName>
    <definedName name="qds" localSheetId="2" hidden="1">{#N/A,#N/A,FALSE,"Aging Summary";#N/A,#N/A,FALSE,"Ratio Analysis";#N/A,#N/A,FALSE,"Test 120 Day Accts";#N/A,#N/A,FALSE,"Tickmarks"}</definedName>
    <definedName name="qds" hidden="1">{#N/A,#N/A,FALSE,"Aging Summary";#N/A,#N/A,FALSE,"Ratio Analysis";#N/A,#N/A,FALSE,"Test 120 Day Accts";#N/A,#N/A,FALSE,"Tickmarks"}</definedName>
    <definedName name="qer" localSheetId="2" hidden="1">{"mgmt forecast",#N/A,FALSE,"Mgmt Forecast";"dcf table",#N/A,FALSE,"Mgmt Forecast";"sensitivity",#N/A,FALSE,"Mgmt Forecast";"table inputs",#N/A,FALSE,"Mgmt Forecast";"calculations",#N/A,FALSE,"Mgmt Forecast"}</definedName>
    <definedName name="qer" hidden="1">{"mgmt forecast",#N/A,FALSE,"Mgmt Forecast";"dcf table",#N/A,FALSE,"Mgmt Forecast";"sensitivity",#N/A,FALSE,"Mgmt Forecast";"table inputs",#N/A,FALSE,"Mgmt Forecast";"calculations",#N/A,FALSE,"Mgmt Forecast"}</definedName>
    <definedName name="qerq" localSheetId="2" hidden="1">{"Ergebnisbericht_UBA",#N/A,FALSE,"MB"}</definedName>
    <definedName name="qerq" hidden="1">{"Ergebnisbericht_UBA",#N/A,FALSE,"MB"}</definedName>
    <definedName name="qet" localSheetId="2" hidden="1">{"Eilbericht_UBA",#N/A,FALSE,"EB"}</definedName>
    <definedName name="qet" hidden="1">{"Eilbericht_UBA",#N/A,FALSE,"EB"}</definedName>
    <definedName name="qewreqrqwer" localSheetId="2" hidden="1">{"comp1",#N/A,FALSE,"COMPS";"footnotes",#N/A,FALSE,"COMPS"}</definedName>
    <definedName name="qewreqrqwer" hidden="1">{"comp1",#N/A,FALSE,"COMPS";"footnotes",#N/A,FALSE,"COMPS"}</definedName>
    <definedName name="qq" localSheetId="2" hidden="1">{"equity comps",#N/A,FALSE,"CS Comps";"equity comps",#N/A,FALSE,"PS Comps";"equity comps",#N/A,FALSE,"GIC_Comps";"equity comps",#N/A,FALSE,"GIC2_Comps"}</definedName>
    <definedName name="qq" hidden="1">{"equity comps",#N/A,FALSE,"CS Comps";"equity comps",#N/A,FALSE,"PS Comps";"equity comps",#N/A,FALSE,"GIC_Comps";"equity comps",#N/A,FALSE,"GIC2_Comps"}</definedName>
    <definedName name="qqq" localSheetId="2" hidden="1">{"Principale",#N/A,TRUE,"ONNET2B"}</definedName>
    <definedName name="qqq" hidden="1">{"Principale",#N/A,TRUE,"ONNET2B"}</definedName>
    <definedName name="qqqqqqqqqqqqqqq" hidden="1">#N/A</definedName>
    <definedName name="qs" localSheetId="2" hidden="1">{#N/A,#N/A,FALSE,"Cover";#N/A,#N/A,FALSE,"OFF";#N/A,#N/A,FALSE," ON";#N/A,#N/A,FALSE,"SUM";#N/A,#N/A,FALSE,"VPOP-POP"}</definedName>
    <definedName name="qs" hidden="1">{#N/A,#N/A,FALSE,"Cover";#N/A,#N/A,FALSE,"OFF";#N/A,#N/A,FALSE," ON";#N/A,#N/A,FALSE,"SUM";#N/A,#N/A,FALSE,"VPOP-POP"}</definedName>
    <definedName name="qscfaq" localSheetId="2" hidden="1">{"First Page",#N/A,FALSE,"Surfactants LBO";"Second Page",#N/A,FALSE,"Surfactants LBO"}</definedName>
    <definedName name="qscfaq" hidden="1">{"First Page",#N/A,FALSE,"Surfactants LBO";"Second Page",#N/A,FALSE,"Surfactants LBO"}</definedName>
    <definedName name="QSDQS" hidden="1">[58]RSG!#REF!</definedName>
    <definedName name="Qtrly" localSheetId="2" hidden="1">{#N/A,#N/A,TRUE,"KEY DATA";#N/A,#N/A,TRUE,"KEY DATA Base Case";#N/A,#N/A,TRUE,"JULY";#N/A,#N/A,TRUE,"AUG";#N/A,#N/A,TRUE,"SEPT";#N/A,#N/A,TRUE,"3Q"}</definedName>
    <definedName name="Qtrly" hidden="1">{#N/A,#N/A,TRUE,"KEY DATA";#N/A,#N/A,TRUE,"KEY DATA Base Case";#N/A,#N/A,TRUE,"JULY";#N/A,#N/A,TRUE,"AUG";#N/A,#N/A,TRUE,"SEPT";#N/A,#N/A,TRUE,"3Q"}</definedName>
    <definedName name="que" localSheetId="2" hidden="1">{"CONSEJO",#N/A,FALSE,"Dist p0";"CONSEJO",#N/A,FALSE,"Ficha CODICE"}</definedName>
    <definedName name="que" hidden="1">{"CONSEJO",#N/A,FALSE,"Dist p0";"CONSEJO",#N/A,FALSE,"Ficha CODICE"}</definedName>
    <definedName name="qw" localSheetId="2" hidden="1">{"'下期集計（10.27迄・速報値）'!$Q$16"}</definedName>
    <definedName name="qw" hidden="1">{"'下期集計（10.27迄・速報値）'!$Q$16"}</definedName>
    <definedName name="qwdqwdqwd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qwdqwdqwd" hidden="1">{#N/A,#N/A,TRUE,"Allacciamenti 5 anni";#N/A,#N/A,TRUE,"Carico 5 anni";#N/A,#N/A,TRUE,"Qualità a) 5 anni";#N/A,#N/A,TRUE,"Qualità b) 5 anni";#N/A,#N/A,TRUE,"Impatto ambientale 5 anni";#N/A,#N/A,TRUE,"Adeg. tecnico 5 anni"}</definedName>
    <definedName name="qwe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qwe" hidden="1">{"assumption cash",#N/A,TRUE,"Merger";"has gets cash",#N/A,TRUE,"Merger";"accretion dilution",#N/A,TRUE,"Merger";"comparison credit stats",#N/A,TRUE,"Merger";"pf credit stats",#N/A,TRUE,"Merger";"pf sheets",#N/A,TRUE,"Merger"}</definedName>
    <definedName name="qweqweqwe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qweqweqwe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qwer" localSheetId="2" hidden="1">{"hiden",#N/A,FALSE,"14";"hidden",#N/A,FALSE,"16";"hidden",#N/A,FALSE,"18";"hidden",#N/A,FALSE,"20"}</definedName>
    <definedName name="qwer" hidden="1">{"hiden",#N/A,FALSE,"14";"hidden",#N/A,FALSE,"16";"hidden",#N/A,FALSE,"18";"hidden",#N/A,FALSE,"20"}</definedName>
    <definedName name="qwerqew" localSheetId="2" hidden="1">{"mgmt forecast",#N/A,FALSE,"Mgmt Forecast";"dcf table",#N/A,FALSE,"Mgmt Forecast";"sensitivity",#N/A,FALSE,"Mgmt Forecast";"table inputs",#N/A,FALSE,"Mgmt Forecast";"calculations",#N/A,FALSE,"Mgmt Forecast"}</definedName>
    <definedName name="qwerqew" hidden="1">{"mgmt forecast",#N/A,FALSE,"Mgmt Forecast";"dcf table",#N/A,FALSE,"Mgmt Forecast";"sensitivity",#N/A,FALSE,"Mgmt Forecast";"table inputs",#N/A,FALSE,"Mgmt Forecast";"calculations",#N/A,FALSE,"Mgmt Forecast"}</definedName>
    <definedName name="qwerqewr" localSheetId="2" hidden="1">{#N/A,#N/A,FALSE,"Calc";#N/A,#N/A,FALSE,"Sensitivity";#N/A,#N/A,FALSE,"LT Earn.Dil.";#N/A,#N/A,FALSE,"Dil. AVP"}</definedName>
    <definedName name="qwerqewr" hidden="1">{#N/A,#N/A,FALSE,"Calc";#N/A,#N/A,FALSE,"Sensitivity";#N/A,#N/A,FALSE,"LT Earn.Dil.";#N/A,#N/A,FALSE,"Dil. AVP"}</definedName>
    <definedName name="qwerqwerq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qwerqwerq" hidden="1">{"assumption 50 50",#N/A,TRUE,"Merger";"has gets cash",#N/A,TRUE,"Merger";"accretion dilution",#N/A,TRUE,"Merger";"comparison credit stats",#N/A,TRUE,"Merger";"pf credit stats",#N/A,TRUE,"Merger";"pf sheets",#N/A,TRUE,"Merger"}</definedName>
    <definedName name="qwerqwerqwe" localSheetId="2" hidden="1">{"orixcsc",#N/A,FALSE,"ORIX CSC";"orixcsc2",#N/A,FALSE,"ORIX CSC"}</definedName>
    <definedName name="qwerqwerqwe" hidden="1">{"orixcsc",#N/A,FALSE,"ORIX CSC";"orixcsc2",#N/A,FALSE,"ORIX CSC"}</definedName>
    <definedName name="qweweqewwr" hidden="1">#N/A</definedName>
    <definedName name="rabota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rabota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RAF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ngeChange" localSheetId="2" hidden="1">'Bridge Value'!RangeChange</definedName>
    <definedName name="RangeChange" hidden="1">RangeChange</definedName>
    <definedName name="ＲＡＲＯＡ" localSheetId="2" hidden="1">{"'下期集計（10.27迄・速報値）'!$Q$16"}</definedName>
    <definedName name="ＲＡＲＯＡ" hidden="1">{"'下期集計（10.27迄・速報値）'!$Q$16"}</definedName>
    <definedName name="ray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ray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RCArea" hidden="1">#REF!</definedName>
    <definedName name="rcm" localSheetId="2" hidden="1">{#N/A,#N/A,TRUE,"KEY DATA";#N/A,#N/A,TRUE,"KEY DATA Base Case";#N/A,#N/A,TRUE,"JULY";#N/A,#N/A,TRUE,"AUG";#N/A,#N/A,TRUE,"SEPT";#N/A,#N/A,TRUE,"3Q"}</definedName>
    <definedName name="rcm" hidden="1">{#N/A,#N/A,TRUE,"KEY DATA";#N/A,#N/A,TRUE,"KEY DATA Base Case";#N/A,#N/A,TRUE,"JULY";#N/A,#N/A,TRUE,"AUG";#N/A,#N/A,TRUE,"SEPT";#N/A,#N/A,TRUE,"3Q"}</definedName>
    <definedName name="Reconsolidation" localSheetId="2" hidden="1">{"var_page",#N/A,FALSE,"template"}</definedName>
    <definedName name="Reconsolidation" hidden="1">{"var_page",#N/A,FALSE,"template"}</definedName>
    <definedName name="RedefinePrintTableRange" localSheetId="7" hidden="1">[57]!RedefinePrintTableRange</definedName>
    <definedName name="RedefinePrintTableRange" localSheetId="9" hidden="1">[57]!RedefinePrintTableRange</definedName>
    <definedName name="RedefinePrintTableRange" hidden="1">[57]!RedefinePrintTableRange</definedName>
    <definedName name="redo" localSheetId="2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" localSheetId="2" hidden="1">{#N/A,#N/A,FALSE,"Aging Summary";#N/A,#N/A,FALSE,"Ratio Analysis";#N/A,#N/A,FALSE,"Test 120 Day Accts";#N/A,#N/A,FALSE,"Tickmarks"}</definedName>
    <definedName name="Rel" hidden="1">{#N/A,#N/A,FALSE,"Aging Summary";#N/A,#N/A,FALSE,"Ratio Analysis";#N/A,#N/A,FALSE,"Test 120 Day Accts";#N/A,#N/A,FALSE,"Tickmarks"}</definedName>
    <definedName name="report99" localSheetId="2" hidden="1">{"Rep 1",#N/A,FALSE,"Reports";"Rep 2",#N/A,FALSE,"Reports";"Rep 3",#N/A,FALSE,"Reports";"Rep 4",#N/A,FALSE,"Reports"}</definedName>
    <definedName name="report99" hidden="1">{"Rep 1",#N/A,FALSE,"Reports";"Rep 2",#N/A,FALSE,"Reports";"Rep 3",#N/A,FALSE,"Reports";"Rep 4",#N/A,FALSE,"Reports"}</definedName>
    <definedName name="ReportGroup" hidden="1">0</definedName>
    <definedName name="reqq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reqq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rere" localSheetId="2" hidden="1">{#N/A,#N/A,FALSE,"ORIX CSC"}</definedName>
    <definedName name="rere" hidden="1">{#N/A,#N/A,FALSE,"ORIX CSC"}</definedName>
    <definedName name="rerere" localSheetId="2" hidden="1">{"mgmt forecast",#N/A,FALSE,"Mgmt Forecast";"dcf table",#N/A,FALSE,"Mgmt Forecast";"sensitivity",#N/A,FALSE,"Mgmt Forecast";"table inputs",#N/A,FALSE,"Mgmt Forecast";"calculations",#N/A,FALSE,"Mgmt Forecast"}</definedName>
    <definedName name="rerere" hidden="1">{"mgmt forecast",#N/A,FALSE,"Mgmt Forecast";"dcf table",#N/A,FALSE,"Mgmt Forecast";"sensitivity",#N/A,FALSE,"Mgmt Forecast";"table inputs",#N/A,FALSE,"Mgmt Forecast";"calculations",#N/A,FALSE,"Mgmt Forecast"}</definedName>
    <definedName name="resources" localSheetId="2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y" localSheetId="2" hidden="1">{#N/A,#N/A,TRUE,"Main Issues";#N/A,#N/A,TRUE,"Income statement ($)"}</definedName>
    <definedName name="rey" hidden="1">{#N/A,#N/A,TRUE,"Main Issues";#N/A,#N/A,TRUE,"Income statement ($)"}</definedName>
    <definedName name="REZTEZRT" hidden="1">[58]AW!$A$11:$A$24</definedName>
    <definedName name="RG" localSheetId="2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RG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OPP.LA" localSheetId="2" hidden="1">{"VISTA_1",#N/A,FALSE,"GRAFO"}</definedName>
    <definedName name="RISKOPP.LA" hidden="1">{"VISTA_1",#N/A,FALSE,"GRAFO"}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iv" localSheetId="2" hidden="1">{"'REPORT 2000'!$B$3:$M$127"}</definedName>
    <definedName name="riv" hidden="1">{"'REPORT 2000'!$B$3:$M$127"}</definedName>
    <definedName name="rkuzki" localSheetId="2" hidden="1">{"Ergebnisbericht_UBA",#N/A,FALSE,"MB"}</definedName>
    <definedName name="rkuzki" hidden="1">{"Ergebnisbericht_UBA",#N/A,FALSE,"MB"}</definedName>
    <definedName name="ROBERT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ROBERT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Robert2" localSheetId="2" hidden="1">{"DCF",#N/A,FALSE,"CF"}</definedName>
    <definedName name="Robert2" hidden="1">{"DCF",#N/A,FALSE,"CF"}</definedName>
    <definedName name="rr" localSheetId="2" hidden="1">{"ANAR",#N/A,FALSE,"Dist total";"MARGEN",#N/A,FALSE,"Dist total";"COMENTARIO",#N/A,FALSE,"Ficha CODICE";"CONSEJO",#N/A,FALSE,"Dist p0";"uno",#N/A,FALSE,"Dist total"}</definedName>
    <definedName name="rr" hidden="1">{"ANAR",#N/A,FALSE,"Dist total";"MARGEN",#N/A,FALSE,"Dist total";"COMENTARIO",#N/A,FALSE,"Ficha CODICE";"CONSEJO",#N/A,FALSE,"Dist p0";"uno",#N/A,FALSE,"Dist total"}</definedName>
    <definedName name="rrr" localSheetId="2" hidden="1">{"ANAR",#N/A,FALSE,"Dist total";"MARGEN",#N/A,FALSE,"Dist total";"COMENTARIO",#N/A,FALSE,"Ficha CODICE";"CONSEJO",#N/A,FALSE,"Dist p0";"uno",#N/A,FALSE,"Dist total"}</definedName>
    <definedName name="rrr" hidden="1">{"ANAR",#N/A,FALSE,"Dist total";"MARGEN",#N/A,FALSE,"Dist total";"COMENTARIO",#N/A,FALSE,"Ficha CODICE";"CONSEJO",#N/A,FALSE,"Dist p0";"uno",#N/A,FALSE,"Dist total"}</definedName>
    <definedName name="rrr_new" localSheetId="2" hidden="1">{#N/A,#N/A,FALSE,"Cover";#N/A,#N/A,FALSE,"OFF";#N/A,#N/A,FALSE," ON";#N/A,#N/A,FALSE,"SUM";#N/A,#N/A,FALSE,"VPOP-POP"}</definedName>
    <definedName name="rrr_new" hidden="1">{#N/A,#N/A,FALSE,"Cover";#N/A,#N/A,FALSE,"OFF";#N/A,#N/A,FALSE," ON";#N/A,#N/A,FALSE,"SUM";#N/A,#N/A,FALSE,"VPOP-POP"}</definedName>
    <definedName name="rrrr" localSheetId="2" hidden="1">{"comp1",#N/A,FALSE,"COMPS";"footnotes",#N/A,FALSE,"COMPS"}</definedName>
    <definedName name="rrrr" hidden="1">{"comp1",#N/A,FALSE,"COMPS";"footnotes",#N/A,FALSE,"COMPS"}</definedName>
    <definedName name="rrrrr" localSheetId="2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rrrrr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rrwwwwwwwwwww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" hidden="1">#REF!</definedName>
    <definedName name="rtr" localSheetId="2" hidden="1">Main.SAPF4Help()</definedName>
    <definedName name="rtr" localSheetId="7" hidden="1">Main.SAPF4Help()</definedName>
    <definedName name="rtr" localSheetId="9" hidden="1">Main.SAPF4Help()</definedName>
    <definedName name="rtr" hidden="1">Main.SAPF4Help()</definedName>
    <definedName name="rtw" localSheetId="2" hidden="1">{"Eilbericht_UBA",#N/A,FALSE,"EB"}</definedName>
    <definedName name="rtw" hidden="1">{"Eilbericht_UBA",#N/A,FALSE,"EB"}</definedName>
    <definedName name="rty" localSheetId="2" hidden="1">{#N/A,#N/A,TRUE,"Pro Forma";#N/A,#N/A,TRUE,"PF_Bal";#N/A,#N/A,TRUE,"PF_INC";#N/A,#N/A,TRUE,"CBE";#N/A,#N/A,TRUE,"SWK"}</definedName>
    <definedName name="rty" hidden="1">{#N/A,#N/A,TRUE,"Pro Forma";#N/A,#N/A,TRUE,"PF_Bal";#N/A,#N/A,TRUE,"PF_INC";#N/A,#N/A,TRUE,"CBE";#N/A,#N/A,TRUE,"SWK"}</definedName>
    <definedName name="rtyf" localSheetId="2" hidden="1">{"ANAR",#N/A,FALSE,"Dist total";"MARGEN",#N/A,FALSE,"Dist total";"COMENTARIO",#N/A,FALSE,"Ficha CODICE";"CONSEJO",#N/A,FALSE,"Dist p0";"uno",#N/A,FALSE,"Dist total"}</definedName>
    <definedName name="rtyf" hidden="1">{"ANAR",#N/A,FALSE,"Dist total";"MARGEN",#N/A,FALSE,"Dist total";"COMENTARIO",#N/A,FALSE,"Ficha CODICE";"CONSEJO",#N/A,FALSE,"Dist p0";"uno",#N/A,FALSE,"Dist total"}</definedName>
    <definedName name="rtzu" localSheetId="2" hidden="1">{"Ergebnisbericht_UBA",#N/A,FALSE,"MB"}</definedName>
    <definedName name="rtzu" hidden="1">{"Ergebnisbericht_UBA",#N/A,FALSE,"MB"}</definedName>
    <definedName name="ru" localSheetId="2" hidden="1">{"Ergebnisbericht_UBA",#N/A,FALSE,"MB"}</definedName>
    <definedName name="ru" hidden="1">{"Ergebnisbericht_UBA",#N/A,FALSE,"MB"}</definedName>
    <definedName name="russ" localSheetId="2" hidden="1">{"'Inventory &amp; Anal-Cur Wkbk'!$A$7:$AP$71"}</definedName>
    <definedName name="russ" hidden="1">{"'Inventory &amp; Anal-Cur Wkbk'!$A$7:$AP$71"}</definedName>
    <definedName name="rvsbdg2011" hidden="1">134217783</definedName>
    <definedName name="ry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ry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s" localSheetId="2" hidden="1">Main.SAPF4Help()</definedName>
    <definedName name="s" localSheetId="7" hidden="1">Main.SAPF4Help()</definedName>
    <definedName name="s" localSheetId="9" hidden="1">Main.SAPF4Help()</definedName>
    <definedName name="s" hidden="1">Main.SAPF4Help()</definedName>
    <definedName name="saa" hidden="1">41083.7121412037</definedName>
    <definedName name="saaaaaaaaaaaaaaa" localSheetId="2" hidden="1">{"up stand alones",#N/A,FALSE,"Acquiror"}</definedName>
    <definedName name="saaaaaaaaaaaaaaa" hidden="1">{"up stand alones",#N/A,FALSE,"Acquiror"}</definedName>
    <definedName name="sada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sada" hidden="1">{#N/A,#N/A,TRUE,"Allacciamenti 5 anni";#N/A,#N/A,TRUE,"Carico 5 anni";#N/A,#N/A,TRUE,"Qualità a) 5 anni";#N/A,#N/A,TRUE,"Qualità b) 5 anni";#N/A,#N/A,TRUE,"Impatto ambientale 5 anni";#N/A,#N/A,TRUE,"Adeg. tecnico 5 anni"}</definedName>
    <definedName name="sadf" localSheetId="2" hidden="1">{"mgmt forecast",#N/A,FALSE,"Mgmt Forecast";"dcf table",#N/A,FALSE,"Mgmt Forecast";"sensitivity",#N/A,FALSE,"Mgmt Forecast";"table inputs",#N/A,FALSE,"Mgmt Forecast";"calculations",#N/A,FALSE,"Mgmt Forecast"}</definedName>
    <definedName name="sadf" hidden="1">{"mgmt forecast",#N/A,FALSE,"Mgmt Forecast";"dcf table",#N/A,FALSE,"Mgmt Forecast";"sensitivity",#N/A,FALSE,"Mgmt Forecast";"table inputs",#N/A,FALSE,"Mgmt Forecast";"calculations",#N/A,FALSE,"Mgmt Forecast"}</definedName>
    <definedName name="sadfg" hidden="1">'[3]Dfrd IT '!#REF!</definedName>
    <definedName name="saeser" hidden="1">'[67]sales vol.'!$J$211:$J$214</definedName>
    <definedName name="sag" localSheetId="2" hidden="1">{#N/A,#N/A,TRUE,"Pro Forma";#N/A,#N/A,TRUE,"PF_Bal";#N/A,#N/A,TRUE,"PF_INC";#N/A,#N/A,TRUE,"CBE";#N/A,#N/A,TRUE,"SWK"}</definedName>
    <definedName name="sag" hidden="1">{#N/A,#N/A,TRUE,"Pro Forma";#N/A,#N/A,TRUE,"PF_Bal";#N/A,#N/A,TRUE,"PF_INC";#N/A,#N/A,TRUE,"CBE";#N/A,#N/A,TRUE,"SWK"}</definedName>
    <definedName name="SAM_year_end" hidden="1">2002</definedName>
    <definedName name="SAPBEXdnldView" hidden="1">"8E3ZXTSM6IVS64MNAGAYG68V1"</definedName>
    <definedName name="SAPBEXhrIndnt" hidden="1">1</definedName>
    <definedName name="SAPBEXrevision" hidden="1">12</definedName>
    <definedName name="SAPBEXsysID" hidden="1">"PBW"</definedName>
    <definedName name="SAPBEXwbID" hidden="1">"3CQ2OOI2R0YVU33X8C5CEAJ0Y"</definedName>
    <definedName name="sape" localSheetId="2" hidden="1">Main.SAPF4Help()</definedName>
    <definedName name="sape" localSheetId="7" hidden="1">Main.SAPF4Help()</definedName>
    <definedName name="sape" localSheetId="9" hidden="1">Main.SAPF4Help()</definedName>
    <definedName name="sape" hidden="1">Main.SAPF4Help()</definedName>
    <definedName name="sape3" localSheetId="2" hidden="1">Main.SAPF4Help()</definedName>
    <definedName name="sape3" localSheetId="7" hidden="1">Main.SAPF4Help()</definedName>
    <definedName name="sape3" localSheetId="9" hidden="1">Main.SAPF4Help()</definedName>
    <definedName name="sape3" hidden="1">Main.SAPF4Help()</definedName>
    <definedName name="sape44" localSheetId="2" hidden="1">Main.SAPF4Help()</definedName>
    <definedName name="sape44" localSheetId="7" hidden="1">Main.SAPF4Help()</definedName>
    <definedName name="sape44" localSheetId="9" hidden="1">Main.SAPF4Help()</definedName>
    <definedName name="sape44" hidden="1">Main.SAPF4Help()</definedName>
    <definedName name="saper3" localSheetId="2" hidden="1">Main.SAPF4Help()</definedName>
    <definedName name="saper3" localSheetId="7" hidden="1">Main.SAPF4Help()</definedName>
    <definedName name="saper3" localSheetId="9" hidden="1">Main.SAPF4Help()</definedName>
    <definedName name="saper3" hidden="1">Main.SAPF4Help()</definedName>
    <definedName name="sapfun1" localSheetId="2" hidden="1">Main.SAPF4Help()</definedName>
    <definedName name="sapfun1" localSheetId="7" hidden="1">Main.SAPF4Help()</definedName>
    <definedName name="sapfun1" localSheetId="9" hidden="1">Main.SAPF4Help()</definedName>
    <definedName name="sapfun1" hidden="1">Main.SAPF4Help()</definedName>
    <definedName name="sapfun12" localSheetId="2" hidden="1">Main.SAPF4Help()</definedName>
    <definedName name="sapfun12" localSheetId="7" hidden="1">Main.SAPF4Help()</definedName>
    <definedName name="sapfun12" localSheetId="9" hidden="1">Main.SAPF4Help()</definedName>
    <definedName name="sapfun12" hidden="1">Main.SAPF4Help()</definedName>
    <definedName name="sapfuncf3help" localSheetId="2" hidden="1">Main.SAPF4Help()</definedName>
    <definedName name="sapfuncf3help" localSheetId="7" hidden="1">Main.SAPF4Help()</definedName>
    <definedName name="sapfuncf3help" localSheetId="9" hidden="1">Main.SAPF4Help()</definedName>
    <definedName name="sapfuncf3help" hidden="1">Main.SAPF4Help()</definedName>
    <definedName name="SAPFuncF4Help" localSheetId="2" hidden="1">Main.SAPF4Help()</definedName>
    <definedName name="SAPFuncF4Help" localSheetId="7" hidden="1">Main.SAPF4Help()</definedName>
    <definedName name="SAPFuncF4Help" localSheetId="9" hidden="1">Main.SAPF4Help()</definedName>
    <definedName name="SAPFuncF4Help" hidden="1">Main.SAPF4Help()</definedName>
    <definedName name="SAPFuncF5Help" localSheetId="2" hidden="1">Main.SAPF4Help()</definedName>
    <definedName name="SAPFuncF5Help" localSheetId="7" hidden="1">Main.SAPF4Help()</definedName>
    <definedName name="SAPFuncF5Help" localSheetId="9" hidden="1">Main.SAPF4Help()</definedName>
    <definedName name="SAPFuncF5Help" hidden="1">Main.SAPF4Help()</definedName>
    <definedName name="sapfuncf7help" localSheetId="2" hidden="1">Main.SAPF4Help()</definedName>
    <definedName name="sapfuncf7help" localSheetId="7" hidden="1">Main.SAPF4Help()</definedName>
    <definedName name="sapfuncf7help" localSheetId="9" hidden="1">Main.SAPF4Help()</definedName>
    <definedName name="sapfuncf7help" hidden="1">Main.SAPF4Help()</definedName>
    <definedName name="sapfuncf8hlrp" localSheetId="2" hidden="1">Main.SAPF4Help()</definedName>
    <definedName name="sapfuncf8hlrp" localSheetId="7" hidden="1">Main.SAPF4Help()</definedName>
    <definedName name="sapfuncf8hlrp" localSheetId="9" hidden="1">Main.SAPF4Help()</definedName>
    <definedName name="sapfuncf8hlrp" hidden="1">Main.SAPF4Help()</definedName>
    <definedName name="saplink5" localSheetId="2" hidden="1">Main.SAPF4Help()</definedName>
    <definedName name="saplink5" localSheetId="7" hidden="1">Main.SAPF4Help()</definedName>
    <definedName name="saplink5" localSheetId="9" hidden="1">Main.SAPF4Help()</definedName>
    <definedName name="saplink5" hidden="1">Main.SAPF4Help()</definedName>
    <definedName name="SAPsysID" hidden="1">"708C5W7SBKP804JT78WJ0JNKI"</definedName>
    <definedName name="SAPwbID" hidden="1">"ARS"</definedName>
    <definedName name="sbgsdgfgbb" hidden="1">[58]AW!$E$18</definedName>
    <definedName name="sco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sco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sd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sd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sda" localSheetId="2" hidden="1">{"'Finale (2)'!$A$2:$C$3"}</definedName>
    <definedName name="sda" hidden="1">{"'Finale (2)'!$A$2:$C$3"}</definedName>
    <definedName name="sdda" localSheetId="2" hidden="1">{#N/A,#N/A,FALSE,"model"}</definedName>
    <definedName name="sdda" hidden="1">{#N/A,#N/A,FALSE,"model"}</definedName>
    <definedName name="sdf" localSheetId="2" hidden="1">{#N/A,#N/A,FALSE,"Calc";#N/A,#N/A,FALSE,"Sensitivity";#N/A,#N/A,FALSE,"LT Earn.Dil.";#N/A,#N/A,FALSE,"Dil. AVP"}</definedName>
    <definedName name="sdf" hidden="1">{#N/A,#N/A,FALSE,"Calc";#N/A,#N/A,FALSE,"Sensitivity";#N/A,#N/A,FALSE,"LT Earn.Dil.";#N/A,#N/A,FALSE,"Dil. AVP"}</definedName>
    <definedName name="sdfas" localSheetId="2" hidden="1">{"Eilbericht_UBA",#N/A,FALSE,"EB"}</definedName>
    <definedName name="sdfas" hidden="1">{"Eilbericht_UBA",#N/A,FALSE,"EB"}</definedName>
    <definedName name="sdfgdsf" hidden="1">[58]AW!$E$11:$E$24</definedName>
    <definedName name="SDFGFG" hidden="1">[58]AW!$E$18</definedName>
    <definedName name="sdfgrsta" localSheetId="2" hidden="1">{"var_page",#N/A,FALSE,"template"}</definedName>
    <definedName name="sdfgrsta" hidden="1">{"var_page",#N/A,FALSE,"template"}</definedName>
    <definedName name="SDFHG" localSheetId="2" hidden="1">{"Agg Output",#N/A,FALSE,"Operational Drivers Output";"NW Output",#N/A,FALSE,"Operational Drivers Output";"South Output",#N/A,FALSE,"Operational Drivers Output";"Central Output",#N/A,FALSE,"Operational Drivers Output"}</definedName>
    <definedName name="SDFHG" hidden="1">{"Agg Output",#N/A,FALSE,"Operational Drivers Output";"NW Output",#N/A,FALSE,"Operational Drivers Output";"South Output",#N/A,FALSE,"Operational Drivers Output";"Central Output",#N/A,FALSE,"Operational Drivers Output"}</definedName>
    <definedName name="sdfsd" localSheetId="2" hidden="1">{"ANAR",#N/A,FALSE,"Dist total";"MARGEN",#N/A,FALSE,"Dist total";"COMENTARIO",#N/A,FALSE,"Ficha CODICE";"CONSEJO",#N/A,FALSE,"Dist p0";"uno",#N/A,FALSE,"Dist total"}</definedName>
    <definedName name="sdfsd" hidden="1">{"ANAR",#N/A,FALSE,"Dist total";"MARGEN",#N/A,FALSE,"Dist total";"COMENTARIO",#N/A,FALSE,"Ficha CODICE";"CONSEJO",#N/A,FALSE,"Dist p0";"uno",#N/A,FALSE,"Dist total"}</definedName>
    <definedName name="sdfsdfs" localSheetId="2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localSheetId="2" hidden="1">{"uno",#N/A,FALSE,"Dist total";"COMENTARIO",#N/A,FALSE,"Ficha CODICE"}</definedName>
    <definedName name="sdfsss" hidden="1">{"uno",#N/A,FALSE,"Dist total";"COMENTARIO",#N/A,FALSE,"Ficha CODICE"}</definedName>
    <definedName name="sdgdfghfhgfjhgfjhjjjg" localSheetId="2" hidden="1">{"general",#N/A,FALSE,"Assumptions"}</definedName>
    <definedName name="sdgdfghfhgfjhgfjhjjjg" hidden="1">{"general",#N/A,FALSE,"Assumptions"}</definedName>
    <definedName name="sdhdhfdfhh" localSheetId="2" hidden="1">{#N/A,#N/A,FALSE,"Balance Sheet";#N/A,#N/A,FALSE,"Income Statement";#N/A,#N/A,FALSE,"Changes in Financial Position"}</definedName>
    <definedName name="sdhdhfdfhh" hidden="1">{#N/A,#N/A,FALSE,"Balance Sheet";#N/A,#N/A,FALSE,"Income Statement";#N/A,#N/A,FALSE,"Changes in Financial Position"}</definedName>
    <definedName name="sdrgrsdg" localSheetId="2" hidden="1">{"Eilbericht_UBA",#N/A,FALSE,"EB"}</definedName>
    <definedName name="sdrgrsdg" hidden="1">{"Eilbericht_UBA",#N/A,FALSE,"EB"}</definedName>
    <definedName name="sdsd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sdsd" hidden="1">{#N/A,#N/A,TRUE,"Allacciamenti 5 anni";#N/A,#N/A,TRUE,"Carico 5 anni";#N/A,#N/A,TRUE,"Qualità a) 5 anni";#N/A,#N/A,TRUE,"Qualità b) 5 anni";#N/A,#N/A,TRUE,"Impatto ambientale 5 anni";#N/A,#N/A,TRUE,"Adeg. tecnico 5 anni"}</definedName>
    <definedName name="sdv" hidden="1">#REF!</definedName>
    <definedName name="sdvsfdvfdsb" hidden="1">[58]AW!$A$11:$A$24</definedName>
    <definedName name="se" localSheetId="2" hidden="1">{"consolidated",#N/A,FALSE,"Sheet1";"cms",#N/A,FALSE,"Sheet1";"fse",#N/A,FALSE,"Sheet1"}</definedName>
    <definedName name="se" hidden="1">{"consolidated",#N/A,FALSE,"Sheet1";"cms",#N/A,FALSE,"Sheet1";"fse",#N/A,FALSE,"Sheet1"}</definedName>
    <definedName name="sean" localSheetId="2" hidden="1">{"'Sample Status'!$A$1:$J$21"}</definedName>
    <definedName name="sean" hidden="1">{"'Sample Status'!$A$1:$J$21"}</definedName>
    <definedName name="Select1_sheet0" hidden="1">"'Estrazione AS400'
0
"</definedName>
    <definedName name="Select1_sheets" hidden="1">1</definedName>
    <definedName name="sencount" hidden="1">1</definedName>
    <definedName name="sf" localSheetId="2" hidden="1">{"CONSEJO",#N/A,FALSE,"Dist p0";"CONSEJO",#N/A,FALSE,"Ficha CODICE"}</definedName>
    <definedName name="sf" hidden="1">{"CONSEJO",#N/A,FALSE,"Dist p0";"CONSEJO",#N/A,FALSE,"Ficha CODICE"}</definedName>
    <definedName name="sfas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fa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fbgsfbgsfbg" hidden="1">[58]AW!$C$30:$H$35</definedName>
    <definedName name="SFDGDSG" hidden="1">[58]RSG!#REF!</definedName>
    <definedName name="SFG" localSheetId="2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SFG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sfgasd" localSheetId="2" hidden="1">{0,0,0,0;0,0,0,0;0,0,0,0;0,0,0,0;0,0,0,0;0,0,0,0;0,0,2,0;2,3,3,0;FALSE,FALSE,FALSE,FALSE;TRUE,FALSE,TRUE,TRUE;FALSE,FALSE,TRUE,TRUE;FALSE,0,2.78134444564786E-308,4.45015196281921E-308;7.78776275135711E-308,1.33504516457612E-307,2.22507555776164E-307,3.56012157274209E-307}</definedName>
    <definedName name="sfgasd" hidden="1">{0,0,0,0;0,0,0,0;0,0,0,0;0,0,0,0;0,0,0,0;0,0,0,0;0,0,2,0;2,3,3,0;FALSE,FALSE,FALSE,FALSE;TRUE,FALSE,TRUE,TRUE;FALSE,FALSE,TRUE,TRUE;FALSE,0,2.78134444564786E-308,4.45015196281921E-308;7.78776275135711E-308,1.33504516457612E-307,2.22507555776164E-307,3.56012157274209E-307}</definedName>
    <definedName name="sfgjsf" localSheetId="2" hidden="1">{"Ergebnisbericht_UBA",#N/A,FALSE,"MB"}</definedName>
    <definedName name="sfgjsf" hidden="1">{"Ergebnisbericht_UBA",#N/A,FALSE,"MB"}</definedName>
    <definedName name="sfgv" localSheetId="2" hidden="1">{"consolidated",#N/A,FALSE,"Sheet1";"cms",#N/A,FALSE,"Sheet1";"fse",#N/A,FALSE,"Sheet1"}</definedName>
    <definedName name="sfgv" hidden="1">{"consolidated",#N/A,FALSE,"Sheet1";"cms",#N/A,FALSE,"Sheet1";"fse",#N/A,FALSE,"Sheet1"}</definedName>
    <definedName name="sfht" localSheetId="2" hidden="1">{"Ergebnisbericht_UBA",#N/A,FALSE,"MB"}</definedName>
    <definedName name="sfht" hidden="1">{"Ergebnisbericht_UBA",#N/A,FALSE,"MB"}</definedName>
    <definedName name="sfhz" localSheetId="2" hidden="1">{"Eilbericht_UBA",#N/A,FALSE,"EB"}</definedName>
    <definedName name="sfhz" hidden="1">{"Eilbericht_UBA",#N/A,FALSE,"EB"}</definedName>
    <definedName name="sfj" localSheetId="2" hidden="1">{"Eilbericht_UBA",#N/A,FALSE,"EB"}</definedName>
    <definedName name="sfj" hidden="1">{"Eilbericht_UBA",#N/A,FALSE,"EB"}</definedName>
    <definedName name="sfjsgj" localSheetId="2" hidden="1">{"Eilbericht_UBA",#N/A,FALSE,"EB"}</definedName>
    <definedName name="sfjsgj" hidden="1">{"Eilbericht_UBA",#N/A,FALSE,"EB"}</definedName>
    <definedName name="sfju" localSheetId="2" hidden="1">{"Ergebnisbericht_UBA",#N/A,FALSE,"MB"}</definedName>
    <definedName name="sfju" hidden="1">{"Ergebnisbericht_UBA",#N/A,FALSE,"MB"}</definedName>
    <definedName name="sfq" localSheetId="2" hidden="1">{#N/A,#N/A,FALSE,"Calc";#N/A,#N/A,FALSE,"Sensitivity";#N/A,#N/A,FALSE,"LT Earn.Dil.";#N/A,#N/A,FALSE,"Dil. AVP"}</definedName>
    <definedName name="sfq" hidden="1">{#N/A,#N/A,FALSE,"Calc";#N/A,#N/A,FALSE,"Sensitivity";#N/A,#N/A,FALSE,"LT Earn.Dil.";#N/A,#N/A,FALSE,"Dil. AVP"}</definedName>
    <definedName name="sfs" localSheetId="2" hidden="1">{"comps",#N/A,FALSE,"HANDPACK";"footnotes",#N/A,FALSE,"HANDPACK"}</definedName>
    <definedName name="sfs" hidden="1">{"comps",#N/A,FALSE,"HANDPACK";"footnotes",#N/A,FALSE,"HANDPACK"}</definedName>
    <definedName name="sfsdfsf" localSheetId="2" hidden="1">{"First Page",#N/A,FALSE,"Surfactants LBO";"Second Page",#N/A,FALSE,"Surfactants LBO"}</definedName>
    <definedName name="sfsdfsf" hidden="1">{"First Page",#N/A,FALSE,"Surfactants LBO";"Second Page",#N/A,FALSE,"Surfactants LBO"}</definedName>
    <definedName name="sftu" localSheetId="2" hidden="1">{"Eilbericht_UBA",#N/A,FALSE,"EB"}</definedName>
    <definedName name="sftu" hidden="1">{"Eilbericht_UBA",#N/A,FALSE,"EB"}</definedName>
    <definedName name="sg" localSheetId="2" hidden="1">{"Eilbericht_UBA",#N/A,FALSE,"EB"}</definedName>
    <definedName name="sg" hidden="1">{"Eilbericht_UBA",#N/A,FALSE,"EB"}</definedName>
    <definedName name="sgdg" localSheetId="2" hidden="1">{#N/A,#N/A,FALSE,"Calc";#N/A,#N/A,FALSE,"Sensitivity";#N/A,#N/A,FALSE,"LT Earn.Dil.";#N/A,#N/A,FALSE,"Dil. AVP"}</definedName>
    <definedName name="sgdg" hidden="1">{#N/A,#N/A,FALSE,"Calc";#N/A,#N/A,FALSE,"Sensitivity";#N/A,#N/A,FALSE,"LT Earn.Dil.";#N/A,#N/A,FALSE,"Dil. AVP"}</definedName>
    <definedName name="sghjs" localSheetId="2" hidden="1">{"Eilbericht_UBA",#N/A,FALSE,"EB"}</definedName>
    <definedName name="sghjs" hidden="1">{"Eilbericht_UBA",#N/A,FALSE,"EB"}</definedName>
    <definedName name="sgjsj" localSheetId="2" hidden="1">{"Eilbericht_UBA",#N/A,FALSE,"EB"}</definedName>
    <definedName name="sgjsj" hidden="1">{"Eilbericht_UBA",#N/A,FALSE,"EB"}</definedName>
    <definedName name="sgsx" localSheetId="2" hidden="1">{"consolidated",#N/A,FALSE,"Sheet1";"cms",#N/A,FALSE,"Sheet1";"fse",#N/A,FALSE,"Sheet1"}</definedName>
    <definedName name="sgsx" hidden="1">{"consolidated",#N/A,FALSE,"Sheet1";"cms",#N/A,FALSE,"Sheet1";"fse",#N/A,FALSE,"Sheet1"}</definedName>
    <definedName name="shit" localSheetId="2" hidden="1">{#N/A,#N/A,FALSE,"Aging Summary";#N/A,#N/A,FALSE,"Ratio Analysis";#N/A,#N/A,FALSE,"Test 120 Day Accts";#N/A,#N/A,FALSE,"Tickmarks"}</definedName>
    <definedName name="shit" hidden="1">{#N/A,#N/A,FALSE,"Aging Summary";#N/A,#N/A,FALSE,"Ratio Analysis";#N/A,#N/A,FALSE,"Test 120 Day Accts";#N/A,#N/A,FALSE,"Tickmarks"}</definedName>
    <definedName name="shit1" localSheetId="2" hidden="1">{#N/A,#N/A,FALSE,"Aging Summary";#N/A,#N/A,FALSE,"Ratio Analysis";#N/A,#N/A,FALSE,"Test 120 Day Accts";#N/A,#N/A,FALSE,"Tickmarks"}</definedName>
    <definedName name="shit1" hidden="1">{#N/A,#N/A,FALSE,"Aging Summary";#N/A,#N/A,FALSE,"Ratio Analysis";#N/A,#N/A,FALSE,"Test 120 Day Accts";#N/A,#N/A,FALSE,"Tickmarks"}</definedName>
    <definedName name="SIG_AA_TITLECOL" hidden="1">#REF!</definedName>
    <definedName name="SIG_AA_TITLELINE" hidden="1">#REF!</definedName>
    <definedName name="sj" localSheetId="2" hidden="1">{"Ergebnisbericht_UBA",#N/A,FALSE,"MB"}</definedName>
    <definedName name="sj" hidden="1">{"Ergebnisbericht_UBA",#N/A,FALSE,"MB"}</definedName>
    <definedName name="sjg" localSheetId="2" hidden="1">{"Ergebnisbericht_UBA",#N/A,FALSE,"MB"}</definedName>
    <definedName name="sjg" hidden="1">{"Ergebnisbericht_UBA",#N/A,FALSE,"MB"}</definedName>
    <definedName name="sjh" localSheetId="2" hidden="1">{"Eilbericht_UBA",#N/A,FALSE,"EB"}</definedName>
    <definedName name="sjh" hidden="1">{"Eilbericht_UBA",#N/A,FALSE,"EB"}</definedName>
    <definedName name="sjsfj" localSheetId="2" hidden="1">{"Eilbericht_UBA",#N/A,FALSE,"EB"}</definedName>
    <definedName name="sjsfj" hidden="1">{"Eilbericht_UBA",#N/A,FALSE,"EB"}</definedName>
    <definedName name="Smlouvy" localSheetId="2" hidden="1">{"celkový rozpočet - detail",#N/A,FALSE,"Aktualizace č. 1"}</definedName>
    <definedName name="Smlouvy" hidden="1">{"celkový rozpočet - detail",#N/A,FALSE,"Aktualizace č. 1"}</definedName>
    <definedName name="solver_adj" hidden="1">#REF!</definedName>
    <definedName name="solver_cvg" hidden="1">0.0001</definedName>
    <definedName name="solver_drv" hidden="1">1</definedName>
    <definedName name="solver_eng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tri" hidden="1">1000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rsmp" hidden="1">2</definedName>
    <definedName name="solver_scl" hidden="1">2</definedName>
    <definedName name="solver_seed" hidden="1">0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ort2" hidden="1">#REF!</definedName>
    <definedName name="SpecialPrice" hidden="1">#REF!</definedName>
    <definedName name="SPS" localSheetId="2" hidden="1">{#N/A,#N/A,TRUE,"financial";#N/A,#N/A,TRUE,"plants"}</definedName>
    <definedName name="SPS" hidden="1">{#N/A,#N/A,TRUE,"financial";#N/A,#N/A,TRUE,"plants"}</definedName>
    <definedName name="sql_statement" hidden="1">"select distinct acct_cat,sum(cyr),sum(lyr),sum(cbd),mult_x000D_
from r1_datasum_x000D_
group by acct_cat_x000D_
_x000D_
"</definedName>
    <definedName name="sr" localSheetId="2" hidden="1">{"Ergebnisbericht_UBA",#N/A,FALSE,"MB"}</definedName>
    <definedName name="sr" hidden="1">{"Ergebnisbericht_UBA",#N/A,FALSE,"MB"}</definedName>
    <definedName name="srad" localSheetId="2" hidden="1">{#N/A,#N/A,FALSE,"Aging Summary";#N/A,#N/A,FALSE,"Ratio Analysis";#N/A,#N/A,FALSE,"Test 120 Day Accts";#N/A,#N/A,FALSE,"Tickmarks"}</definedName>
    <definedName name="srad" hidden="1">{#N/A,#N/A,FALSE,"Aging Summary";#N/A,#N/A,FALSE,"Ratio Analysis";#N/A,#N/A,FALSE,"Test 120 Day Accts";#N/A,#N/A,FALSE,"Tickmarks"}</definedName>
    <definedName name="srth" localSheetId="2" hidden="1">{"Ergebnisbericht_UBA",#N/A,FALSE,"MB"}</definedName>
    <definedName name="srth" hidden="1">{"Ergebnisbericht_UBA",#N/A,FALSE,"MB"}</definedName>
    <definedName name="srzh" localSheetId="2" hidden="1">{"Ergebnisbericht_UBA",#N/A,FALSE,"MB"}</definedName>
    <definedName name="srzh" hidden="1">{"Ergebnisbericht_UBA",#N/A,FALSE,"MB"}</definedName>
    <definedName name="ss" localSheetId="2" hidden="1">{#N/A,#N/A,TRUE,"Pro Forma";#N/A,#N/A,TRUE,"PF_Bal";#N/A,#N/A,TRUE,"PF_INC";#N/A,#N/A,TRUE,"CBE";#N/A,#N/A,TRUE,"SWK"}</definedName>
    <definedName name="ss" hidden="1">{#N/A,#N/A,TRUE,"Pro Forma";#N/A,#N/A,TRUE,"PF_Bal";#N/A,#N/A,TRUE,"PF_INC";#N/A,#N/A,TRUE,"CBE";#N/A,#N/A,TRUE,"SWK"}</definedName>
    <definedName name="sss" hidden="1">#REF!</definedName>
    <definedName name="ssss" localSheetId="2" hidden="1">{"CONSEJO",#N/A,FALSE,"Dist p0";"CONSEJO",#N/A,FALSE,"Ficha CODICE"}</definedName>
    <definedName name="ssss" hidden="1">{"CONSEJO",#N/A,FALSE,"Dist p0";"CONSEJO",#N/A,FALSE,"Ficha CODICE"}</definedName>
    <definedName name="sssss" localSheetId="2" hidden="1">{#N/A,#N/A,FALSE,"Calc";#N/A,#N/A,FALSE,"Sensitivity";#N/A,#N/A,FALSE,"LT Earn.Dil.";#N/A,#N/A,FALSE,"Dil. AVP"}</definedName>
    <definedName name="sssss" hidden="1">{#N/A,#N/A,FALSE,"Calc";#N/A,#N/A,FALSE,"Sensitivity";#N/A,#N/A,FALSE,"LT Earn.Dil.";#N/A,#N/A,FALSE,"Dil. AVP"}</definedName>
    <definedName name="ssssssss" hidden="1">#N/A</definedName>
    <definedName name="st" localSheetId="2" hidden="1">{#N/A,#N/A,FALSE,"Aging Summary";#N/A,#N/A,FALSE,"Ratio Analysis";#N/A,#N/A,FALSE,"Test 120 Day Accts";#N/A,#N/A,FALSE,"Tickmarks"}</definedName>
    <definedName name="st" hidden="1">{#N/A,#N/A,FALSE,"Aging Summary";#N/A,#N/A,FALSE,"Ratio Analysis";#N/A,#N/A,FALSE,"Test 120 Day Accts";#N/A,#N/A,FALSE,"Tickmarks"}</definedName>
    <definedName name="staffing2" localSheetId="2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2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z" hidden="1">#REF!</definedName>
    <definedName name="Structure" localSheetId="2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Structure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stu" localSheetId="2" hidden="1">{"Eilbericht_UBA",#N/A,FALSE,"EB"}</definedName>
    <definedName name="stu" hidden="1">{"Eilbericht_UBA",#N/A,FALSE,"EB"}</definedName>
    <definedName name="stub" localSheetId="2">[59]LBO!$Y$38</definedName>
    <definedName name="stub">LBO!$Y$38</definedName>
    <definedName name="stzw" localSheetId="2" hidden="1">{"Ergebnisbericht_UBA",#N/A,FALSE,"MB"}</definedName>
    <definedName name="stzw" hidden="1">{"Ergebnisbericht_UBA",#N/A,FALSE,"MB"}</definedName>
    <definedName name="summaryty" localSheetId="2" hidden="1">{#N/A,#N/A,TRUE,"KEY DATA";#N/A,#N/A,TRUE,"KEY DATA Base Case";#N/A,#N/A,TRUE,"JULY";#N/A,#N/A,TRUE,"AUG";#N/A,#N/A,TRUE,"SEPT";#N/A,#N/A,TRUE,"3Q"}</definedName>
    <definedName name="summaryty" hidden="1">{#N/A,#N/A,TRUE,"KEY DATA";#N/A,#N/A,TRUE,"KEY DATA Base Case";#N/A,#N/A,TRUE,"JULY";#N/A,#N/A,TRUE,"AUG";#N/A,#N/A,TRUE,"SEPT";#N/A,#N/A,TRUE,"3Q"}</definedName>
    <definedName name="Suppliers" localSheetId="2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Suppliers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SV_AUTO_CONN_CATALOG" hidden="1">"NEWCO"</definedName>
    <definedName name="SV_AUTO_CONN_SERVER" hidden="1">"BAMSQL01"</definedName>
    <definedName name="SV_ENCPT_AUTO_CONN_PASSWORD" hidden="1">"083096084083070089098104103051052050069091087033"</definedName>
    <definedName name="SV_ENCPT_AUTO_CONN_USER" hidden="1">"095094088070084089098104103"</definedName>
    <definedName name="SV_ENCPT_LOGON_PWD" hidden="1">"078104085088070"</definedName>
    <definedName name="SV_ENCPT_LOGON_USER" hidden="1">"095094088070084071069078075078"</definedName>
    <definedName name="svfs" localSheetId="2" hidden="1">{"comps2",#N/A,FALSE,"AERO";"footnotes",#N/A,FALSE,"AERO"}</definedName>
    <definedName name="svfs" hidden="1">{"comps2",#N/A,FALSE,"AERO";"footnotes",#N/A,FALSE,"AERO"}</definedName>
    <definedName name="t" localSheetId="2" hidden="1">Main.SAPF4Help()</definedName>
    <definedName name="t" localSheetId="7" hidden="1">Main.SAPF4Help()</definedName>
    <definedName name="t" localSheetId="9" hidden="1">Main.SAPF4Help()</definedName>
    <definedName name="t" hidden="1">Main.SAPF4Help()</definedName>
    <definedName name="Tabele" localSheetId="2" hidden="1">{#N/A,#N/A,FALSE,"model"}</definedName>
    <definedName name="Tabele" hidden="1">{#N/A,#N/A,FALSE,"model"}</definedName>
    <definedName name="tabele111111" localSheetId="2" hidden="1">{#N/A,#N/A,FALSE,"model"}</definedName>
    <definedName name="tabele111111" hidden="1">{#N/A,#N/A,FALSE,"model"}</definedName>
    <definedName name="Table" hidden="1">'[68]OTHFA-1'!#REF!</definedName>
    <definedName name="Table2_In1" localSheetId="2" hidden="1">#REF!</definedName>
    <definedName name="Table2_In1" hidden="1">#REF!</definedName>
    <definedName name="tamas" hidden="1">'[2]130-UNIDADES'!#REF!</definedName>
    <definedName name="tbl_ProdInfo" hidden="1">#REF!</definedName>
    <definedName name="Temp_2" localSheetId="2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2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mp12" localSheetId="2" hidden="1">{#N/A,#N/A,TRUE,"KEY DATA";#N/A,#N/A,TRUE,"KEY DATA Base Case";#N/A,#N/A,TRUE,"JULY";#N/A,#N/A,TRUE,"AUG";#N/A,#N/A,TRUE,"SEPT";#N/A,#N/A,TRUE,"3Q"}</definedName>
    <definedName name="temp12" hidden="1">{#N/A,#N/A,TRUE,"KEY DATA";#N/A,#N/A,TRUE,"KEY DATA Base Case";#N/A,#N/A,TRUE,"JULY";#N/A,#N/A,TRUE,"AUG";#N/A,#N/A,TRUE,"SEPT";#N/A,#N/A,TRUE,"3Q"}</definedName>
    <definedName name="tertw" localSheetId="2" hidden="1">{#N/A,#N/A,FALSE,"Aging Summary";#N/A,#N/A,FALSE,"Ratio Analysis";#N/A,#N/A,FALSE,"Test 120 Day Accts";#N/A,#N/A,FALSE,"Tickmarks"}</definedName>
    <definedName name="tertw" hidden="1">{#N/A,#N/A,FALSE,"Aging Summary";#N/A,#N/A,FALSE,"Ratio Analysis";#N/A,#N/A,FALSE,"Test 120 Day Accts";#N/A,#N/A,FALSE,"Tickmarks"}</definedName>
    <definedName name="Tes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es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est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0" hidden="1">'[19]sales vol.'!$J$1121:$J$1122</definedName>
    <definedName name="test11" hidden="1">'[19]sales vol.'!$J$1632:$J$1635</definedName>
    <definedName name="test1111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111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11111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11111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12" hidden="1">'[19]sales vol.'!$J$2248:$J$2251</definedName>
    <definedName name="test13" hidden="1">'[19]Stock Price'!$C$4:$C$265</definedName>
    <definedName name="test15" hidden="1">[19]Quarters!$X$25:$AA$25</definedName>
    <definedName name="test18" hidden="1">'[19]Stock Price'!$D$4:$D$265</definedName>
    <definedName name="test2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20" hidden="1">[19]Quarters!$T$41:$T$41</definedName>
    <definedName name="test21" hidden="1">[19]Quarters!$T$62:$T$62</definedName>
    <definedName name="test211111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211111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test22" hidden="1">[19]Quarters!$T$25:$T$25</definedName>
    <definedName name="test23" hidden="1">[19]Quarters!$T$26:$T$26</definedName>
    <definedName name="test3" hidden="1">[19]Total!$D$322:$D$325</definedName>
    <definedName name="test4" hidden="1">[19]oldSEG!$M$16:$M$19</definedName>
    <definedName name="test5" hidden="1">'[19]sales vol.'!$K$398:$K$401</definedName>
    <definedName name="test6" hidden="1">[19]oldSEG!$M$23:$M$26</definedName>
    <definedName name="test7" hidden="1">[19]Quarters!$F$110:$F$113</definedName>
    <definedName name="test8" hidden="1">[19]Quarters!$G$110:$G$113</definedName>
    <definedName name="test9" hidden="1">'[19]sales vol.'!$K$211:$K$214</definedName>
    <definedName name="tetz" localSheetId="2" hidden="1">{"Ergebnisbericht_UBA",#N/A,FALSE,"MB"}</definedName>
    <definedName name="tetz" hidden="1">{"Ergebnisbericht_UBA",#N/A,FALSE,"MB"}</definedName>
    <definedName name="TextRefCopyRangeCount" hidden="1">1</definedName>
    <definedName name="tezuwt" localSheetId="2" hidden="1">{"Ergebnisbericht_UBA",#N/A,FALSE,"MB"}</definedName>
    <definedName name="tezuwt" hidden="1">{"Ergebnisbericht_UBA",#N/A,FALSE,"MB"}</definedName>
    <definedName name="tfhfthft" hidden="1">'[62]sales vol.'!$I$2248:$I$2251</definedName>
    <definedName name="th" localSheetId="2" hidden="1">{#N/A,#N/A,FALSE,"Cover";#N/A,#N/A,FALSE,"OFF";#N/A,#N/A,FALSE," ON";#N/A,#N/A,FALSE,"SUM";#N/A,#N/A,FALSE,"VPOP-POP"}</definedName>
    <definedName name="th" hidden="1">{#N/A,#N/A,FALSE,"Cover";#N/A,#N/A,FALSE,"OFF";#N/A,#N/A,FALSE," ON";#N/A,#N/A,FALSE,"SUM";#N/A,#N/A,FALSE,"VPOP-POP"}</definedName>
    <definedName name="thth" localSheetId="2" hidden="1">{#N/A,#N/A,FALSE,"Calc";#N/A,#N/A,FALSE,"Sensitivity";#N/A,#N/A,FALSE,"LT Earn.Dil.";#N/A,#N/A,FALSE,"Dil. AVP"}</definedName>
    <definedName name="thth" hidden="1">{#N/A,#N/A,FALSE,"Calc";#N/A,#N/A,FALSE,"Sensitivity";#N/A,#N/A,FALSE,"LT Earn.Dil.";#N/A,#N/A,FALSE,"Dil. AVP"}</definedName>
    <definedName name="Titelw" localSheetId="2" hidden="1">{#N/A,#N/A,FALSE,"model"}</definedName>
    <definedName name="Titelw" hidden="1">{#N/A,#N/A,FALSE,"model"}</definedName>
    <definedName name="TLA.087" hidden="1">0</definedName>
    <definedName name="tm1_SchutzPasswort" hidden="1">"elKom"</definedName>
    <definedName name="TM15S17S2004E8C32C10EAM" hidden="1">[63]Sheet1!$CV$100</definedName>
    <definedName name="TM25S14S2004E11C18C59EAM" hidden="1">[63]Sheet1!$CV$100</definedName>
    <definedName name="TN1IDubinch" hidden="1">[63]Sheet1!$CV$100</definedName>
    <definedName name="TopRankDefaultDistForRange" hidden="1">0</definedName>
    <definedName name="TopRankDefaultMaxChange" hidden="1">"0,1"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rbgr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trbgr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TRE" hidden="1">#REF!</definedName>
    <definedName name="treeList" hidden="1">"11111100000000000000000000000000000000000000000000000000000000000000000000000000000000000000000000000000000000000000000000000000000000000000000000000000000000000000000000000000000000000000000000000000"</definedName>
    <definedName name="trmp" localSheetId="2" hidden="1">{#N/A,#N/A,FALSE,"A"}</definedName>
    <definedName name="trmp" hidden="1">{#N/A,#N/A,FALSE,"A"}</definedName>
    <definedName name="tro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o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officiels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officiels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t" localSheetId="2" hidden="1">Main.SAPF4Help()</definedName>
    <definedName name="trt" localSheetId="7" hidden="1">Main.SAPF4Help()</definedName>
    <definedName name="trt" localSheetId="9" hidden="1">Main.SAPF4Help()</definedName>
    <definedName name="trt" hidden="1">Main.SAPF4Help()</definedName>
    <definedName name="tt" localSheetId="2" hidden="1">{"away stand alones",#N/A,FALSE,"Target"}</definedName>
    <definedName name="tt" hidden="1">{"away stand alones",#N/A,FALSE,"Target"}</definedName>
    <definedName name="TTT" localSheetId="2" hidden="1">{"CONSEJO",#N/A,FALSE,"Dist p0";"CONSEJO",#N/A,FALSE,"Ficha CODICE"}</definedName>
    <definedName name="TTT" hidden="1">{"CONSEJO",#N/A,FALSE,"Dist p0";"CONSEJO",#N/A,FALSE,"Ficha CODICE"}</definedName>
    <definedName name="ttttt" localSheetId="2" hidden="1">{"Area1",#N/A,TRUE,"Obiettivo";"Area2",#N/A,TRUE,"Dati per Direzione"}</definedName>
    <definedName name="ttttt" hidden="1">{"Area1",#N/A,TRUE,"Obiettivo";"Area2",#N/A,TRUE,"Dati per Direzione"}</definedName>
    <definedName name="ttttttttttttt" hidden="1">#N/A</definedName>
    <definedName name="twert" localSheetId="2" hidden="1">{"by_month",#N/A,TRUE,"template";"destec_month",#N/A,TRUE,"template";"by_quarter",#N/A,TRUE,"template";"destec_quarter",#N/A,TRUE,"template";"by_year",#N/A,TRUE,"template";"destec_annual",#N/A,TRUE,"template"}</definedName>
    <definedName name="twert" hidden="1">{"by_month",#N/A,TRUE,"template";"destec_month",#N/A,TRUE,"template";"by_quarter",#N/A,TRUE,"template";"destec_quarter",#N/A,TRUE,"template";"by_year",#N/A,TRUE,"template";"destec_annual",#N/A,TRUE,"template"}</definedName>
    <definedName name="ty" localSheetId="2" hidden="1">{"Area1",#N/A,TRUE,"Obiettivo";"Area2",#N/A,TRUE,"Dati per Direzione"}</definedName>
    <definedName name="ty" hidden="1">{"Area1",#N/A,TRUE,"Obiettivo";"Area2",#N/A,TRUE,"Dati per Direzione"}</definedName>
    <definedName name="tyu" localSheetId="2" hidden="1">{"consolidated",#N/A,FALSE,"Sheet1";"cms",#N/A,FALSE,"Sheet1";"fse",#N/A,FALSE,"Sheet1"}</definedName>
    <definedName name="tyu" hidden="1">{"consolidated",#N/A,FALSE,"Sheet1";"cms",#N/A,FALSE,"Sheet1";"fse",#N/A,FALSE,"Sheet1"}</definedName>
    <definedName name="tze" localSheetId="2" hidden="1">{"Ergebnisbericht_UBA",#N/A,FALSE,"MB"}</definedName>
    <definedName name="tze" hidden="1">{"Ergebnisbericht_UBA",#N/A,FALSE,"MB"}</definedName>
    <definedName name="tzjetz" localSheetId="2" hidden="1">{"Eilbericht_UBA",#N/A,FALSE,"EB"}</definedName>
    <definedName name="tzjetz" hidden="1">{"Eilbericht_UBA",#N/A,FALSE,"EB"}</definedName>
    <definedName name="tzji" localSheetId="2" hidden="1">{"Ergebnisbericht_UBA",#N/A,FALSE,"MB"}</definedName>
    <definedName name="tzji" hidden="1">{"Ergebnisbericht_UBA",#N/A,FALSE,"MB"}</definedName>
    <definedName name="u" hidden="1">#REF!</definedName>
    <definedName name="ù" localSheetId="2" hidden="1">{"Ergebnisbericht_UBA",#N/A,FALSE,"MB"}</definedName>
    <definedName name="ù" hidden="1">{"Ergebnisbericht_UBA",#N/A,FALSE,"MB"}</definedName>
    <definedName name="ü" localSheetId="2" hidden="1">{#N/A,#N/A,FALSE,"Aging Summary";#N/A,#N/A,FALSE,"Ratio Analysis";#N/A,#N/A,FALSE,"Test 120 Day Accts";#N/A,#N/A,FALSE,"Tickmarks"}</definedName>
    <definedName name="ü" hidden="1">{#N/A,#N/A,FALSE,"Aging Summary";#N/A,#N/A,FALSE,"Ratio Analysis";#N/A,#N/A,FALSE,"Test 120 Day Accts";#N/A,#N/A,FALSE,"Tickmarks"}</definedName>
    <definedName name="ud" localSheetId="2" hidden="1">Main.SAPF4Help()</definedName>
    <definedName name="ud" localSheetId="7" hidden="1">Main.SAPF4Help()</definedName>
    <definedName name="ud" localSheetId="9" hidden="1">Main.SAPF4Help()</definedName>
    <definedName name="ud" hidden="1">Main.SAPF4Help()</definedName>
    <definedName name="uf" localSheetId="2" hidden="1">Main.SAPF4Help()</definedName>
    <definedName name="uf" localSheetId="7" hidden="1">Main.SAPF4Help()</definedName>
    <definedName name="uf" localSheetId="9" hidden="1">Main.SAPF4Help()</definedName>
    <definedName name="uf" hidden="1">Main.SAPF4Help()</definedName>
    <definedName name="ug" localSheetId="2" hidden="1">Main.SAPF4Help()</definedName>
    <definedName name="ug" localSheetId="7" hidden="1">Main.SAPF4Help()</definedName>
    <definedName name="ug" localSheetId="9" hidden="1">Main.SAPF4Help()</definedName>
    <definedName name="ug" hidden="1">Main.SAPF4Help()</definedName>
    <definedName name="uilf" localSheetId="2" hidden="1">{"Ergebnisbericht_UBA",#N/A,FALSE,"MB"}</definedName>
    <definedName name="uilf" hidden="1">{"Ergebnisbericht_UBA",#N/A,FALSE,"MB"}</definedName>
    <definedName name="uilt" localSheetId="2" hidden="1">{"Eilbericht_UBA",#N/A,FALSE,"EB"}</definedName>
    <definedName name="uilt" hidden="1">{"Eilbericht_UBA",#N/A,FALSE,"EB"}</definedName>
    <definedName name="uio" localSheetId="2" hidden="1">{"mgmt forecast",#N/A,FALSE,"Mgmt Forecast";"dcf table",#N/A,FALSE,"Mgmt Forecast";"sensitivity",#N/A,FALSE,"Mgmt Forecast";"table inputs",#N/A,FALSE,"Mgmt Forecast";"calculations",#N/A,FALSE,"Mgmt Forecast"}</definedName>
    <definedName name="uio" hidden="1">{"mgmt forecast",#N/A,FALSE,"Mgmt Forecast";"dcf table",#N/A,FALSE,"Mgmt Forecast";"sensitivity",#N/A,FALSE,"Mgmt Forecast";"table inputs",#N/A,FALSE,"Mgmt Forecast";"calculations",#N/A,FALSE,"Mgmt Forecast"}</definedName>
    <definedName name="uipue4twputp" localSheetId="2" hidden="1">{"'Sheet1'!$A$1:$H$96"}</definedName>
    <definedName name="uipue4twputp" hidden="1">{"'Sheet1'!$A$1:$H$96"}</definedName>
    <definedName name="uj" hidden="1">#REF!</definedName>
    <definedName name="ujetz" localSheetId="2" hidden="1">{"Eilbericht_UBA",#N/A,FALSE,"EB"}</definedName>
    <definedName name="ujetz" hidden="1">{"Eilbericht_UBA",#N/A,FALSE,"EB"}</definedName>
    <definedName name="uk" localSheetId="2" hidden="1">{"IntDetail",#N/A,FALSE,"Reports";"IntSummary",#N/A,FALSE,"Reports"}</definedName>
    <definedName name="uk" hidden="1">{"IntDetail",#N/A,FALSE,"Reports";"IntSummary",#N/A,FALSE,"Reports"}</definedName>
    <definedName name="ul" hidden="1">#REF!</definedName>
    <definedName name="ùlih" localSheetId="2" hidden="1">{#N/A,#N/A,FALSE,"Cover";#N/A,#N/A,FALSE,"OFF";#N/A,#N/A,FALSE," ON";#N/A,#N/A,FALSE,"SUM";#N/A,#N/A,FALSE,"VPOP-POP"}</definedName>
    <definedName name="ùlih" hidden="1">{#N/A,#N/A,FALSE,"Cover";#N/A,#N/A,FALSE,"OFF";#N/A,#N/A,FALSE," ON";#N/A,#N/A,FALSE,"SUM";#N/A,#N/A,FALSE,"VPOP-POP"}</definedName>
    <definedName name="ùlsqk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ùlsqk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terlagen" localSheetId="2" hidden="1">{#N/A,#N/A,FALSE,"Tagesmeldung"}</definedName>
    <definedName name="Unterlagen" hidden="1">{#N/A,#N/A,FALSE,"Tagesmeldung"}</definedName>
    <definedName name="utrh" localSheetId="2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utrh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utt" localSheetId="2" hidden="1">{"ANAR",#N/A,FALSE,"Dist total";"MARGEN",#N/A,FALSE,"Dist total";"COMENTARIO",#N/A,FALSE,"Ficha CODICE";"CONSEJO",#N/A,FALSE,"Dist p0";"uno",#N/A,FALSE,"Dist total"}</definedName>
    <definedName name="utt" hidden="1">{"ANAR",#N/A,FALSE,"Dist total";"MARGEN",#N/A,FALSE,"Dist total";"COMENTARIO",#N/A,FALSE,"Ficha CODICE";"CONSEJO",#N/A,FALSE,"Dist p0";"uno",#N/A,FALSE,"Dist total"}</definedName>
    <definedName name="uu" localSheetId="2" hidden="1">{"away stand alones",#N/A,FALSE,"Target"}</definedName>
    <definedName name="uu" hidden="1">{"away stand alones",#N/A,FALSE,"Target"}</definedName>
    <definedName name="uui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uui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uuu" localSheetId="2" hidden="1">{"VAR.VOLUMI",#N/A,FALSE,"VAR.VOLUMI";"STIMA",#N/A,FALSE,"STIMA";"QUARTER",#N/A,FALSE,"QUARTER"}</definedName>
    <definedName name="uuu" hidden="1">{"VAR.VOLUMI",#N/A,FALSE,"VAR.VOLUMI";"STIMA",#N/A,FALSE,"STIMA";"QUARTER",#N/A,FALSE,"QUARTER"}</definedName>
    <definedName name="uuuuu" hidden="1">#N/A</definedName>
    <definedName name="uytry" localSheetId="2" hidden="1">{"mgmt forecast",#N/A,FALSE,"Mgmt Forecast";"dcf table",#N/A,FALSE,"Mgmt Forecast";"sensitivity",#N/A,FALSE,"Mgmt Forecast";"table inputs",#N/A,FALSE,"Mgmt Forecast";"calculations",#N/A,FALSE,"Mgmt Forecast"}</definedName>
    <definedName name="uytry" hidden="1">{"mgmt forecast",#N/A,FALSE,"Mgmt Forecast";"dcf table",#N/A,FALSE,"Mgmt Forecast";"sensitivity",#N/A,FALSE,"Mgmt Forecast";"table inputs",#N/A,FALSE,"Mgmt Forecast";"calculations",#N/A,FALSE,"Mgmt Forecast"}</definedName>
    <definedName name="uzkk" localSheetId="2" hidden="1">{"Ergebnisbericht_UBA",#N/A,FALSE,"MB"}</definedName>
    <definedName name="uzkk" hidden="1">{"Ergebnisbericht_UBA",#N/A,FALSE,"MB"}</definedName>
    <definedName name="v" localSheetId="2" hidden="1">{"hiden",#N/A,FALSE,"14";"hidden",#N/A,FALSE,"16";"hidden",#N/A,FALSE,"18";"hidden",#N/A,FALSE,"20"}</definedName>
    <definedName name="v" hidden="1">{"hiden",#N/A,FALSE,"14";"hidden",#N/A,FALSE,"16";"hidden",#N/A,FALSE,"18";"hidden",#N/A,FALSE,"20"}</definedName>
    <definedName name="val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val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vavasvsa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avasvsa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bvn" hidden="1">"c116"</definedName>
    <definedName name="vcfvdfd" hidden="1">#REF!</definedName>
    <definedName name="vend01" localSheetId="2" hidden="1">{#N/A,#N/A,FALSE,"Flash"}</definedName>
    <definedName name="vend01" hidden="1">{#N/A,#N/A,FALSE,"Flash"}</definedName>
    <definedName name="version1" localSheetId="2" hidden="1">{"'Internat.oper.netti'!$B$1:$J$25"}</definedName>
    <definedName name="version1" hidden="1">{"'Internat.oper.netti'!$B$1:$J$25"}</definedName>
    <definedName name="VersionNumber" hidden="1">"4.5.5708"</definedName>
    <definedName name="vo" localSheetId="2" hidden="1">{"consolidated",#N/A,FALSE,"Sheet1";"cms",#N/A,FALSE,"Sheet1";"fse",#N/A,FALSE,"Sheet1"}</definedName>
    <definedName name="vo" hidden="1">{"consolidated",#N/A,FALSE,"Sheet1";"cms",#N/A,FALSE,"Sheet1";"fse",#N/A,FALSE,"Sheet1"}</definedName>
    <definedName name="vsv" localSheetId="2" hidden="1">{"comp",#N/A,FALSE,"SPEC";"footnotes",#N/A,FALSE,"SPEC"}</definedName>
    <definedName name="vsv" hidden="1">{"comp",#N/A,FALSE,"SPEC";"footnotes",#N/A,FALSE,"SPEC"}</definedName>
    <definedName name="VTM_1" hidden="1">#REF!</definedName>
    <definedName name="VTM_2" hidden="1">#REF!</definedName>
    <definedName name="vv" localSheetId="2" hidden="1">{"Area1",#N/A,TRUE,"Obiettivo";"Area2",#N/A,TRUE,"Dati per Direzione"}</definedName>
    <definedName name="vv" hidden="1">{"Area1",#N/A,TRUE,"Obiettivo";"Area2",#N/A,TRUE,"Dati per Direzione"}</definedName>
    <definedName name="vvv" localSheetId="2" hidden="1">{#N/A,#N/A,FALSE,"title";#N/A,#N/A,FALSE,"AVE VEH";#N/A,#N/A,FALSE,"METRICS";#N/A,#N/A,FALSE,"Prod Cost";#N/A,#N/A,FALSE,"CMTOTCST";#N/A,#N/A,FALSE,"Roadmap";#N/A,#N/A,FALSE,"Road Text";#N/A,#N/A,FALSE,"VAVE";#N/A,#N/A,FALSE,"Warranty #1";#N/A,#N/A,FALSE,"Warranty #2";#N/A,#N/A,FALSE,"Purchasing"}</definedName>
    <definedName name="vvv" hidden="1">{#N/A,#N/A,FALSE,"title";#N/A,#N/A,FALSE,"AVE VEH";#N/A,#N/A,FALSE,"METRICS";#N/A,#N/A,FALSE,"Prod Cost";#N/A,#N/A,FALSE,"CMTOTCST";#N/A,#N/A,FALSE,"Roadmap";#N/A,#N/A,FALSE,"Road Text";#N/A,#N/A,FALSE,"VAVE";#N/A,#N/A,FALSE,"Warranty #1";#N/A,#N/A,FALSE,"Warranty #2";#N/A,#N/A,FALSE,"Purchasing"}</definedName>
    <definedName name="vvvvvvvvvvv" hidden="1">#N/A</definedName>
    <definedName name="vxcvcy" localSheetId="2" hidden="1">Main.SAPF4Help()</definedName>
    <definedName name="vxcvcy" localSheetId="7" hidden="1">Main.SAPF4Help()</definedName>
    <definedName name="vxcvcy" localSheetId="9" hidden="1">Main.SAPF4Help()</definedName>
    <definedName name="vxcvcy" hidden="1">Main.SAPF4Help()</definedName>
    <definedName name="w" localSheetId="2" hidden="1">Main.SAPF4Help()</definedName>
    <definedName name="w" localSheetId="7" hidden="1">Main.SAPF4Help()</definedName>
    <definedName name="w" localSheetId="9" hidden="1">Main.SAPF4Help()</definedName>
    <definedName name="w" hidden="1">Main.SAPF4Help()</definedName>
    <definedName name="wd" localSheetId="2" hidden="1">{#N/A,#N/A,FALSE,"Aging Summary";#N/A,#N/A,FALSE,"Ratio Analysis";#N/A,#N/A,FALSE,"Test 120 Day Accts";#N/A,#N/A,FALSE,"Tickmarks"}</definedName>
    <definedName name="wd" hidden="1">{#N/A,#N/A,FALSE,"Aging Summary";#N/A,#N/A,FALSE,"Ratio Analysis";#N/A,#N/A,FALSE,"Test 120 Day Accts";#N/A,#N/A,FALSE,"Tickmarks"}</definedName>
    <definedName name="we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e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ed" localSheetId="2" hidden="1">{"orixcsc",#N/A,FALSE,"ORIX CSC";"orixcsc2",#N/A,FALSE,"ORIX CSC"}</definedName>
    <definedName name="wed" hidden="1">{"orixcsc",#N/A,FALSE,"ORIX CSC";"orixcsc2",#N/A,FALSE,"ORIX CSC"}</definedName>
    <definedName name="wee" localSheetId="2" hidden="1">{"VOLVSBUD",#N/A,FALSE,"VOLUMI";"NETVSBUD",#N/A,FALSE,"NET";"PTAXVSBUD",#N/A,FALSE,"PTAX"}</definedName>
    <definedName name="wee" hidden="1">{"VOLVSBUD",#N/A,FALSE,"VOLUMI";"NETVSBUD",#N/A,FALSE,"NET";"PTAXVSBUD",#N/A,FALSE,"PTAX"}</definedName>
    <definedName name="wefsdfasdf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efsdfasdf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efwe" localSheetId="2" hidden="1">{#N/A,#N/A,TRUE,"Main Issues";#N/A,#N/A,TRUE,"Income statement ($)"}</definedName>
    <definedName name="wefwe" hidden="1">{#N/A,#N/A,TRUE,"Main Issues";#N/A,#N/A,TRUE,"Income statement ($)"}</definedName>
    <definedName name="wer" localSheetId="2" hidden="1">{#N/A,#N/A,FALSE,"model"}</definedName>
    <definedName name="wer" hidden="1">{#N/A,#N/A,FALSE,"model"}</definedName>
    <definedName name="weraw" localSheetId="2" hidden="1">{"mgmt forecast",#N/A,FALSE,"Mgmt Forecast";"dcf table",#N/A,FALSE,"Mgmt Forecast";"sensitivity",#N/A,FALSE,"Mgmt Forecast";"table inputs",#N/A,FALSE,"Mgmt Forecast";"calculations",#N/A,FALSE,"Mgmt Forecast"}</definedName>
    <definedName name="weraw" hidden="1">{"mgmt forecast",#N/A,FALSE,"Mgmt Forecast";"dcf table",#N/A,FALSE,"Mgmt Forecast";"sensitivity",#N/A,FALSE,"Mgmt Forecast";"table inputs",#N/A,FALSE,"Mgmt Forecast";"calculations",#N/A,FALSE,"Mgmt Forecast"}</definedName>
    <definedName name="were" localSheetId="2" hidden="1">{"mgmt forecast",#N/A,FALSE,"Mgmt Forecast";"dcf table",#N/A,FALSE,"Mgmt Forecast";"sensitivity",#N/A,FALSE,"Mgmt Forecast";"table inputs",#N/A,FALSE,"Mgmt Forecast";"calculations",#N/A,FALSE,"Mgmt Forecast"}</definedName>
    <definedName name="were" hidden="1">{"mgmt forecast",#N/A,FALSE,"Mgmt Forecast";"dcf table",#N/A,FALSE,"Mgmt Forecast";"sensitivity",#N/A,FALSE,"Mgmt Forecast";"table inputs",#N/A,FALSE,"Mgmt Forecast";"calculations",#N/A,FALSE,"Mgmt Forecast"}</definedName>
    <definedName name="wetzjuw" localSheetId="2" hidden="1">{"Ergebnisbericht_UBA",#N/A,FALSE,"MB"}</definedName>
    <definedName name="wetzjuw" hidden="1">{"Ergebnisbericht_UBA",#N/A,FALSE,"MB"}</definedName>
    <definedName name="wew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ew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hatever" hidden="1">0</definedName>
    <definedName name="Workcap4" localSheetId="2" hidden="1">{#N/A,#N/A,FALSE,"Aging Summary";#N/A,#N/A,FALSE,"Ratio Analysis";#N/A,#N/A,FALSE,"Test 120 Day Accts";#N/A,#N/A,FALSE,"Tickmarks"}</definedName>
    <definedName name="Workcap4" hidden="1">{#N/A,#N/A,FALSE,"Aging Summary";#N/A,#N/A,FALSE,"Ratio Analysis";#N/A,#N/A,FALSE,"Test 120 Day Accts";#N/A,#N/A,FALSE,"Tickmarks"}</definedName>
    <definedName name="working_capital" localSheetId="2" hidden="1">{#N/A,#N/A,FALSE,"Aging Summary";#N/A,#N/A,FALSE,"Ratio Analysis";#N/A,#N/A,FALSE,"Test 120 Day Accts";#N/A,#N/A,FALSE,"Tickmarks"}</definedName>
    <definedName name="working_capital" hidden="1">{#N/A,#N/A,FALSE,"Aging Summary";#N/A,#N/A,FALSE,"Ratio Analysis";#N/A,#N/A,FALSE,"Test 120 Day Accts";#N/A,#N/A,FALSE,"Tickmarks"}</definedName>
    <definedName name="wq" hidden="1">#REF!</definedName>
    <definedName name="WRB" localSheetId="2" hidden="1">{#N/A,#N/A,FALSE,"OperatingAssumptions"}</definedName>
    <definedName name="WRB" hidden="1">{#N/A,#N/A,FALSE,"OperatingAssumptions"}</definedName>
    <definedName name="WRD" localSheetId="2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D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F" localSheetId="2" hidden="1">{#N/A,#N/A,TRUE,"Summary";#N/A,#N/A,TRUE,"ExitStrategy";"SalesAndConstruction",#N/A,TRUE,"cs";#N/A,#N/A,TRUE,"OperatingAssumptions";"PresentationRentRoll",#N/A,TRUE,"RentRoll"}</definedName>
    <definedName name="WRF" hidden="1">{#N/A,#N/A,TRUE,"Summary";#N/A,#N/A,TRUE,"ExitStrategy";"SalesAndConstruction",#N/A,TRUE,"cs";#N/A,#N/A,TRUE,"OperatingAssumptions";"PresentationRentRoll",#N/A,TRUE,"RentRoll"}</definedName>
    <definedName name="WRH" localSheetId="2" hidden="1">{#N/A,#N/A,FALSE,"Summary"}</definedName>
    <definedName name="WRH" hidden="1">{#N/A,#N/A,FALSE,"Summary"}</definedName>
    <definedName name="wrn.1." localSheetId="2" hidden="1">{#N/A,#N/A,FALSE,"Calc";#N/A,#N/A,FALSE,"Sensitivity";#N/A,#N/A,FALSE,"LT Earn.Dil.";#N/A,#N/A,FALSE,"Dil. AVP"}</definedName>
    <definedName name="wrn.1." hidden="1">{#N/A,#N/A,FALSE,"Calc";#N/A,#N/A,FALSE,"Sensitivity";#N/A,#N/A,FALSE,"LT Earn.Dil.";#N/A,#N/A,FALSE,"Dil. AVP"}</definedName>
    <definedName name="wrn.1.1" localSheetId="2" hidden="1">{#N/A,#N/A,FALSE,"Calc";#N/A,#N/A,FALSE,"Sensitivity";#N/A,#N/A,FALSE,"LT Earn.Dil.";#N/A,#N/A,FALSE,"Dil. AVP"}</definedName>
    <definedName name="wrn.1.1" hidden="1">{#N/A,#N/A,FALSE,"Calc";#N/A,#N/A,FALSE,"Sensitivity";#N/A,#N/A,FALSE,"LT Earn.Dil.";#N/A,#N/A,FALSE,"Dil. AVP"}</definedName>
    <definedName name="wrn.1.1.2" localSheetId="2" hidden="1">{#N/A,#N/A,FALSE,"Calc";#N/A,#N/A,FALSE,"Sensitivity";#N/A,#N/A,FALSE,"LT Earn.Dil.";#N/A,#N/A,FALSE,"Dil. AVP"}</definedName>
    <definedName name="wrn.1.1.2" hidden="1">{#N/A,#N/A,FALSE,"Calc";#N/A,#N/A,FALSE,"Sensitivity";#N/A,#N/A,FALSE,"LT Earn.Dil.";#N/A,#N/A,FALSE,"Dil. AVP"}</definedName>
    <definedName name="wrn.1.1.3" localSheetId="2" hidden="1">{#N/A,#N/A,FALSE,"Calc";#N/A,#N/A,FALSE,"Sensitivity";#N/A,#N/A,FALSE,"LT Earn.Dil.";#N/A,#N/A,FALSE,"Dil. AVP"}</definedName>
    <definedName name="wrn.1.1.3" hidden="1">{#N/A,#N/A,FALSE,"Calc";#N/A,#N/A,FALSE,"Sensitivity";#N/A,#N/A,FALSE,"LT Earn.Dil.";#N/A,#N/A,FALSE,"Dil. AVP"}</definedName>
    <definedName name="wrn.1.2" localSheetId="2" hidden="1">{#N/A,#N/A,FALSE,"Calc";#N/A,#N/A,FALSE,"Sensitivity";#N/A,#N/A,FALSE,"LT Earn.Dil.";#N/A,#N/A,FALSE,"Dil. AVP"}</definedName>
    <definedName name="wrn.1.2" hidden="1">{#N/A,#N/A,FALSE,"Calc";#N/A,#N/A,FALSE,"Sensitivity";#N/A,#N/A,FALSE,"LT Earn.Dil.";#N/A,#N/A,FALSE,"Dil. AVP"}</definedName>
    <definedName name="wrn.1.3" localSheetId="2" hidden="1">{#N/A,#N/A,FALSE,"Calc";#N/A,#N/A,FALSE,"Sensitivity";#N/A,#N/A,FALSE,"LT Earn.Dil.";#N/A,#N/A,FALSE,"Dil. AVP"}</definedName>
    <definedName name="wrn.1.3" hidden="1">{#N/A,#N/A,FALSE,"Calc";#N/A,#N/A,FALSE,"Sensitivity";#N/A,#N/A,FALSE,"LT Earn.Dil.";#N/A,#N/A,FALSE,"Dil. AVP"}</definedName>
    <definedName name="wrn.1_LBO_fusione_Summary." localSheetId="2" hidden="1">{#N/A,#N/A,TRUE,"Copertina";#N/A,#N/A,TRUE,"Transaction_Summary";#N/A,#N/A,TRUE,"Summary";#N/A,#N/A,TRUE,"P&amp;L";#N/A,#N/A,TRUE,"BS";#N/A,#N/A,TRUE,"CF";#N/A,#N/A,TRUE,"Tax_Debt_Exit_Summary"}</definedName>
    <definedName name="wrn.1_LBO_fusione_Summary." hidden="1">{#N/A,#N/A,TRUE,"Copertina";#N/A,#N/A,TRUE,"Transaction_Summary";#N/A,#N/A,TRUE,"Summary";#N/A,#N/A,TRUE,"P&amp;L";#N/A,#N/A,TRUE,"BS";#N/A,#N/A,TRUE,"CF";#N/A,#N/A,TRUE,"Tax_Debt_Exit_Summary"}</definedName>
    <definedName name="wrn.1_LBO_NO_fusione_Summary." localSheetId="2" hidden="1">{#N/A,#N/A,TRUE,"Copertina";#N/A,#N/A,TRUE,"Transaction_Summary";#N/A,#N/A,TRUE,"Summary";#N/A,#N/A,TRUE,"P&amp;L";#N/A,#N/A,TRUE,"BS";#N/A,#N/A,TRUE,"CF";#N/A,#N/A,TRUE,"NewCo";#N/A,#N/A,TRUE,"Tax";#N/A,#N/A,TRUE,"Tax_Debt_Exit_Summary"}</definedName>
    <definedName name="wrn.1_LBO_NO_fusione_Summary." hidden="1">{#N/A,#N/A,TRUE,"Copertina";#N/A,#N/A,TRUE,"Transaction_Summary";#N/A,#N/A,TRUE,"Summary";#N/A,#N/A,TRUE,"P&amp;L";#N/A,#N/A,TRUE,"BS";#N/A,#N/A,TRUE,"CF";#N/A,#N/A,TRUE,"NewCo";#N/A,#N/A,TRUE,"Tax";#N/A,#N/A,TRUE,"Tax_Debt_Exit_Summary"}</definedName>
    <definedName name="wrn.1996._.BUDGET." localSheetId="2" hidden="1">{"SUMMARY",#N/A,TRUE,"SUMMARY";"compare",#N/A,TRUE,"Vs. Bus Plan";"ratios",#N/A,TRUE,"Ratios";"REVENUE",#N/A,TRUE,"Revenue";"expenses",#N/A,TRUE,"1996 budget";"payroll",#N/A,TRUE,"Payroll"}</definedName>
    <definedName name="wrn.1996._.BUDGET." hidden="1">{"SUMMARY",#N/A,TRUE,"SUMMARY";"compare",#N/A,TRUE,"Vs. Bus Plan";"ratios",#N/A,TRUE,"Ratios";"REVENUE",#N/A,TRUE,"Revenue";"expenses",#N/A,TRUE,"1996 budget";"payroll",#N/A,TRUE,"Payroll"}</definedName>
    <definedName name="wrn.1996._.TO._.2004." localSheetId="2" hidden="1">{"ten year ratios",#N/A,TRUE,"PROFIT_LOSS";"ten year ratios",#N/A,TRUE,"Ratios";"ten yr opex and capex",#N/A,TRUE,"1996 budget";"ten year revenues",#N/A,TRUE,"Revenue_1996-2004";"ten year payroll",#N/A,TRUE,"Payroll"}</definedName>
    <definedName name="wrn.1996._.TO._.2004." hidden="1">{"ten year ratios",#N/A,TRUE,"PROFIT_LOSS";"ten year ratios",#N/A,TRUE,"Ratios";"ten yr opex and capex",#N/A,TRUE,"1996 budget";"ten year revenues",#N/A,TRUE,"Revenue_1996-2004";"ten year payroll",#N/A,TRUE,"Payroll"}</definedName>
    <definedName name="WRN.2." localSheetId="2" hidden="1">{#N/A,#N/A,FALSE,"Calc";#N/A,#N/A,FALSE,"Sensitivity";#N/A,#N/A,FALSE,"LT Earn.Dil.";#N/A,#N/A,FALSE,"Dil. AVP"}</definedName>
    <definedName name="WRN.2." hidden="1">{#N/A,#N/A,FALSE,"Calc";#N/A,#N/A,FALSE,"Sensitivity";#N/A,#N/A,FALSE,"LT Earn.Dil.";#N/A,#N/A,FALSE,"Dil. AVP"}</definedName>
    <definedName name="wrn.2_Aucap_Summary." localSheetId="2" hidden="1">{#N/A,#N/A,TRUE,"Copertina";#N/A,#N/A,TRUE,"Valuation_Summary";#N/A,#N/A,TRUE,"Transaction_Summary";#N/A,#N/A,TRUE,"Summary";#N/A,#N/A,TRUE,"P&amp;L";#N/A,#N/A,TRUE,"BS";#N/A,#N/A,TRUE,"CF";#N/A,#N/A,TRUE,"Tax_Debt_Exit_Summary"}</definedName>
    <definedName name="wrn.2_Aucap_Summary." hidden="1">{#N/A,#N/A,TRUE,"Copertina";#N/A,#N/A,TRUE,"Valuation_Summary";#N/A,#N/A,TRUE,"Transaction_Summary";#N/A,#N/A,TRUE,"Summary";#N/A,#N/A,TRUE,"P&amp;L";#N/A,#N/A,TRUE,"BS";#N/A,#N/A,TRUE,"CF";#N/A,#N/A,TRUE,"Tax_Debt_Exit_Summary"}</definedName>
    <definedName name="wrn.20._.year._.indices." localSheetId="2" hidden="1">{#N/A,#N/A,FALSE,"20 yrindrefema";#N/A,#N/A,FALSE,"20yrindloema";#N/A,#N/A,FALSE,"20yrindhiema"}</definedName>
    <definedName name="wrn.20._.year._.indices." hidden="1">{#N/A,#N/A,FALSE,"20 yrindrefema";#N/A,#N/A,FALSE,"20yrindloema";#N/A,#N/A,FALSE,"20yrindhiema"}</definedName>
    <definedName name="wrn.3_All_Model." localSheetId="2" hidden="1">{#N/A,#N/A,TRUE,"Copertina";#N/A,#N/A,TRUE,"Control_Panel";#N/A,#N/A,TRUE,"Valuation_Summary";#N/A,#N/A,TRUE,"Transaction_Control";#N/A,#N/A,TRUE,"Summary";#N/A,#N/A,TRUE,"P&amp;L";#N/A,#N/A,TRUE,"BS";#N/A,#N/A,TRUE,"CF";#N/A,#N/A,TRUE,"BS_Opening";#N/A,#N/A,TRUE,"Revenues&amp;COGS";#N/A,#N/A,TRUE,"Costs_Fin&amp;Extra";#N/A,#N/A,TRUE,"D&amp;A";#N/A,#N/A,TRUE,"WC";#N/A,#N/A,TRUE,"Financial";#N/A,#N/A,TRUE,"Tax";#N/A,#N/A,TRUE,"SE";#N/A,#N/A,TRUE,"NewCo";#N/A,#N/A,TRUE,"Valuation";#N/A,#N/A,TRUE,"Valutazione_exit"}</definedName>
    <definedName name="wrn.3_All_Model." hidden="1">{#N/A,#N/A,TRUE,"Copertina";#N/A,#N/A,TRUE,"Control_Panel";#N/A,#N/A,TRUE,"Valuation_Summary";#N/A,#N/A,TRUE,"Transaction_Control";#N/A,#N/A,TRUE,"Summary";#N/A,#N/A,TRUE,"P&amp;L";#N/A,#N/A,TRUE,"BS";#N/A,#N/A,TRUE,"CF";#N/A,#N/A,TRUE,"BS_Opening";#N/A,#N/A,TRUE,"Revenues&amp;COGS";#N/A,#N/A,TRUE,"Costs_Fin&amp;Extra";#N/A,#N/A,TRUE,"D&amp;A";#N/A,#N/A,TRUE,"WC";#N/A,#N/A,TRUE,"Financial";#N/A,#N/A,TRUE,"Tax";#N/A,#N/A,TRUE,"SE";#N/A,#N/A,TRUE,"NewCo";#N/A,#N/A,TRUE,"Valuation";#N/A,#N/A,TRUE,"Valutazione_exit"}</definedName>
    <definedName name="wrn.4_Output_Inglese." localSheetId="2" hidden="1">{#N/A,#N/A,TRUE,"Output_eng";#N/A,#N/A,TRUE,"Summary_eng";#N/A,#N/A,TRUE,"P&amp;L_eng";#N/A,#N/A,TRUE,"BS_eng";#N/A,#N/A,TRUE,"CF_eng"}</definedName>
    <definedName name="wrn.4_Output_Inglese." hidden="1">{#N/A,#N/A,TRUE,"Output_eng";#N/A,#N/A,TRUE,"Summary_eng";#N/A,#N/A,TRUE,"P&amp;L_eng";#N/A,#N/A,TRUE,"BS_eng";#N/A,#N/A,TRUE,"CF_eng"}</definedName>
    <definedName name="wrn.50._.50.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2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_.501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_.501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a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ccounts." localSheetId="2" hidden="1">{"turnover",#N/A,FALSE;"profits",#N/A,FALSE;"cash",#N/A,FALSE}</definedName>
    <definedName name="wrn.Accounts." hidden="1">{"turnover",#N/A,FALSE;"profits",#N/A,FALSE;"cash",#N/A,FALSE}</definedName>
    <definedName name="wrn.adj95." localSheetId="2" hidden="1">{"adj95mult",#N/A,FALSE,"COMPCO";"adj95est",#N/A,FALSE,"COMPCO"}</definedName>
    <definedName name="wrn.adj95." hidden="1">{"adj95mult",#N/A,FALSE,"COMPCO";"adj95est",#N/A,FALSE,"COMPCO"}</definedName>
    <definedName name="wrn.AESreport.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ging._.and._.Trend._.Analysis1" localSheetId="2" hidden="1">{#N/A,#N/A,FALSE,"Aging Summary";#N/A,#N/A,FALSE,"Ratio Analysis";#N/A,#N/A,FALSE,"Test 120 Day Accts";#N/A,#N/A,FALSE,"Tickmarks"}</definedName>
    <definedName name="wrn.aging._.and._.Trend._.Analysis1" hidden="1">{#N/A,#N/A,FALSE,"Aging Summary";#N/A,#N/A,FALSE,"Ratio Analysis";#N/A,#N/A,FALSE,"Test 120 Day Accts";#N/A,#N/A,FALSE,"Tickmarks"}</definedName>
    <definedName name="wrn.ALAN." localSheetId="2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localSheetId="2" hidden="1">{"Fiesta Facer Page",#N/A,FALSE,"Q_C_S";"Fiesta Main Page",#N/A,FALSE,"V_L";"Fiesta 95BP Struct",#N/A,FALSE,"StructBP";"Fiesta Post 95BP Struct",#N/A,FALSE,"AdjStructBP"}</definedName>
    <definedName name="wrn.All." hidden="1">{"Fiesta Facer Page",#N/A,FALSE,"Q_C_S";"Fiesta Main Page",#N/A,FALSE,"V_L";"Fiesta 95BP Struct",#N/A,FALSE,"StructBP";"Fiesta Post 95BP Struct",#N/A,FALSE,"AdjStructBP"}</definedName>
    <definedName name="wrn.all._.comps.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1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1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input." localSheetId="2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2" localSheetId="2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2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Pages." localSheetId="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Stock_10_12_14." localSheetId="2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Worksheets." localSheetId="2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._.Worksheets.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ll.2" localSheetId="2" hidden="1">{#N/A,#N/A,FALSE,"DCF";#N/A,#N/A,FALSE,"WACC";#N/A,#N/A,FALSE,"Sales_EBIT";#N/A,#N/A,FALSE,"Capex_Depreciation";#N/A,#N/A,FALSE,"WC";#N/A,#N/A,FALSE,"Interest";#N/A,#N/A,FALSE,"Assumptions"}</definedName>
    <definedName name="wrn.all.2" hidden="1">{#N/A,#N/A,FALSE,"DCF";#N/A,#N/A,FALSE,"WACC";#N/A,#N/A,FALSE,"Sales_EBIT";#N/A,#N/A,FALSE,"Capex_Depreciation";#N/A,#N/A,FALSE,"WC";#N/A,#N/A,FALSE,"Interest";#N/A,#N/A,FALSE,"Assumptions"}</definedName>
    <definedName name="wrn.All_Excl_Depr." localSheetId="2" hidden="1">{"Front_Page",#N/A,TRUE,"Front Page";#N/A,#N/A,TRUE,"Summary";#N/A,#N/A,TRUE,"GenAssump";#N/A,#N/A,TRUE,"Shut-down";"ProdAssump1_2000_2009",#N/A,TRUE,"ProdAssump";"ProdAssump2_2010_2019",#N/A,TRUE,"ProdAssump";"ProdAssump3_2000_2009",#N/A,TRUE,"ProdAssump";"ProdAssump4_2010_2019",#N/A,TRUE,"ProdAssump";"ProdAssump5_2000_2009",#N/A,TRUE,"ProdAssump";"ProdAssump6_2010_2019",#N/A,TRUE,"ProdAssump";"ProdAssump7_2000_2009",#N/A,TRUE,"ProdAssump";"ProdAssump8_2010_2019",#N/A,TRUE,"ProdAssump";"ProdAssump9_2000_2009",#N/A,TRUE,"ProdAssump";"ProdAssump10_2010_2019",#N/A,TRUE,"ProdAssump";"ProdAssump11_2000_2009",#N/A,TRUE,"ProdAssump";"ProdAssump12_2010_2019",#N/A,TRUE,"ProdAssump";"ProdAssump13_2000_2009",#N/A,TRUE,"ProdAssump";"ProdAssump14_2010_2019",#N/A,TRUE,"ProdAssump";"ProdAssump15_2000_2009",#N/A,TRUE,"ProdAssump";"ProdAssump16_2010_2019",#N/A,TRUE,"ProdAssump";"ProdAssumpTotal1",#N/A,TRUE,"ProdAssump";"ProdAssumpTotal2",#N/A,TRUE,"ProdAssump";"ProdQuantities1_2000_2009",#N/A,TRUE,"ProdAssump";"ProdQuantities2_2010_2019",#N/A,TRUE,"ProdAssump";"ProdQuantities3_2000_2009",#N/A,TRUE,"ProdAssump";"ProdQuantities4_2010_2019",#N/A,TRUE,"ProdAssump";"ProdQuantities5_2000_2009",#N/A,TRUE,"ProdAssump";"ProdQuantities6_2010_2019",#N/A,TRUE,"ProdAssump";"ProdQuantities7_2000_2009",#N/A,TRUE,"ProdAssump";"ProdQuantities8_2010_2019",#N/A,TRUE,"ProdAssump";"ProdQuantities9_2000_2009",#N/A,TRUE,"ProdAssump";"ProdQuantities10_2010_2019",#N/A,TRUE,"ProdAssump";"ProdQuantities11_2000_2009",#N/A,TRUE,"ProdAssump";"ProdQuantities12_2010_2019",#N/A,TRUE,"ProdAssump";"ProdQuantitiesTotal2000_2009",#N/A,TRUE,"ProdAssump";"ProdQuantitiesTotal2010_2019",#N/A,TRUE,"ProdAssump";"Capex1",#N/A,TRUE,"ProdAssump";"Capex2",#N/A,TRUE,"ProdAssump";"Capex3",#N/A,TRUE,"ProdAssump";"PLGGAAP1",#N/A,TRUE,"BS US GAAP";"PLGGAAP2",#N/A,TRUE,"BS US GAAP";"PLGGAAP3",#N/A,TRUE,"BS US GAAP";"PLGGAAP4",#N/A,TRUE,"BS US GAAP";"CFGGAAP1a",#N/A,TRUE,"BS US GAAP";"CFGGAAP2a",#N/A,TRUE,"BS US GAAP";"WCGGAAP1",#N/A,TRUE,"BS US GAAP";"WCGGAAP2",#N/A,TRUE,"BS US GAAP";"DebtGGAAP1",#N/A,TRUE,"BS US GAAP";"DebtGGAAP2",#N/A,TRUE,"BS US GAAP";"BSGGAAP1",#N/A,TRUE,"BS G GAAP";"BSGGAAP2",#N/A,TRUE,"BS G GAAP";"PLUSGAAP1",#N/A,TRUE,"P&amp;L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GAAP";"DebtUSGAAP1",#N/A,TRUE,"P&amp;L US GAAP";"DebtUSGAAP2",#N/A,TRUE,"P&amp;L US GAAP";"BSUSGAAP1",#N/A,TRUE,"P&amp;L US GAAP";"BSUSGAAP2",#N/A,TRUE,"P&amp;L US GAAP";"CFUSGAAP1",#N/A,TRUE,"CF US GAAP";"CFUSGAAP2",#N/A,TRUE,"CF US GAAP";"CFGGAAP1",#N/A,TRUE,"CF G GAAP";"CFGGAAP2",#N/A,TRUE,"CF G GAAP"}</definedName>
    <definedName name="wrn.All_Excl_Depr." hidden="1">{"Front_Page",#N/A,TRUE,"Front Page";#N/A,#N/A,TRUE,"Summary";#N/A,#N/A,TRUE,"GenAssump";#N/A,#N/A,TRUE,"Shut-down";"ProdAssump1_2000_2009",#N/A,TRUE,"ProdAssump";"ProdAssump2_2010_2019",#N/A,TRUE,"ProdAssump";"ProdAssump3_2000_2009",#N/A,TRUE,"ProdAssump";"ProdAssump4_2010_2019",#N/A,TRUE,"ProdAssump";"ProdAssump5_2000_2009",#N/A,TRUE,"ProdAssump";"ProdAssump6_2010_2019",#N/A,TRUE,"ProdAssump";"ProdAssump7_2000_2009",#N/A,TRUE,"ProdAssump";"ProdAssump8_2010_2019",#N/A,TRUE,"ProdAssump";"ProdAssump9_2000_2009",#N/A,TRUE,"ProdAssump";"ProdAssump10_2010_2019",#N/A,TRUE,"ProdAssump";"ProdAssump11_2000_2009",#N/A,TRUE,"ProdAssump";"ProdAssump12_2010_2019",#N/A,TRUE,"ProdAssump";"ProdAssump13_2000_2009",#N/A,TRUE,"ProdAssump";"ProdAssump14_2010_2019",#N/A,TRUE,"ProdAssump";"ProdAssump15_2000_2009",#N/A,TRUE,"ProdAssump";"ProdAssump16_2010_2019",#N/A,TRUE,"ProdAssump";"ProdAssumpTotal1",#N/A,TRUE,"ProdAssump";"ProdAssumpTotal2",#N/A,TRUE,"ProdAssump";"ProdQuantities1_2000_2009",#N/A,TRUE,"ProdAssump";"ProdQuantities2_2010_2019",#N/A,TRUE,"ProdAssump";"ProdQuantities3_2000_2009",#N/A,TRUE,"ProdAssump";"ProdQuantities4_2010_2019",#N/A,TRUE,"ProdAssump";"ProdQuantities5_2000_2009",#N/A,TRUE,"ProdAssump";"ProdQuantities6_2010_2019",#N/A,TRUE,"ProdAssump";"ProdQuantities7_2000_2009",#N/A,TRUE,"ProdAssump";"ProdQuantities8_2010_2019",#N/A,TRUE,"ProdAssump";"ProdQuantities9_2000_2009",#N/A,TRUE,"ProdAssump";"ProdQuantities10_2010_2019",#N/A,TRUE,"ProdAssump";"ProdQuantities11_2000_2009",#N/A,TRUE,"ProdAssump";"ProdQuantities12_2010_2019",#N/A,TRUE,"ProdAssump";"ProdQuantitiesTotal2000_2009",#N/A,TRUE,"ProdAssump";"ProdQuantitiesTotal2010_2019",#N/A,TRUE,"ProdAssump";"Capex1",#N/A,TRUE,"ProdAssump";"Capex2",#N/A,TRUE,"ProdAssump";"Capex3",#N/A,TRUE,"ProdAssump";"PLGGAAP1",#N/A,TRUE,"BS US GAAP";"PLGGAAP2",#N/A,TRUE,"BS US GAAP";"PLGGAAP3",#N/A,TRUE,"BS US GAAP";"PLGGAAP4",#N/A,TRUE,"BS US GAAP";"CFGGAAP1a",#N/A,TRUE,"BS US GAAP";"CFGGAAP2a",#N/A,TRUE,"BS US GAAP";"WCGGAAP1",#N/A,TRUE,"BS US GAAP";"WCGGAAP2",#N/A,TRUE,"BS US GAAP";"DebtGGAAP1",#N/A,TRUE,"BS US GAAP";"DebtGGAAP2",#N/A,TRUE,"BS US GAAP";"BSGGAAP1",#N/A,TRUE,"BS G GAAP";"BSGGAAP2",#N/A,TRUE,"BS G GAAP";"PLUSGAAP1",#N/A,TRUE,"P&amp;L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GAAP";"DebtUSGAAP1",#N/A,TRUE,"P&amp;L US GAAP";"DebtUSGAAP2",#N/A,TRUE,"P&amp;L US GAAP";"BSUSGAAP1",#N/A,TRUE,"P&amp;L US GAAP";"BSUSGAAP2",#N/A,TRUE,"P&amp;L US GAAP";"CFUSGAAP1",#N/A,TRUE,"CF US GAAP";"CFUSGAAP2",#N/A,TRUE,"CF US GAAP";"CFGGAAP1",#N/A,TRUE,"CF G GAAP";"CFGGAAP2",#N/A,TRUE,"CF G GAAP"}</definedName>
    <definedName name="wrn.All_ProdQuantities." localSheetId="2" hidden="1">{"ProdQuantities1_2000_2009",#N/A,FALSE,"ProdQuantities";"ProdQuantities2_2010_2019",#N/A,FALSE,"ProdQuantities";"ProdQuantities3_2000_2009",#N/A,FALSE,"ProdQuantities";"ProdQuantities4_2010_2019",#N/A,FALSE,"ProdQuantities";"ProdQuantities5_2000_2009",#N/A,FALSE,"ProdQuantities";"ProdQuantities6_2010_2019",#N/A,FALSE,"ProdQuantities";"ProdQuantities7_2000_2009",#N/A,FALSE,"ProdQuantities";"ProdQuantities8_2010_2019",#N/A,FALSE,"ProdQuantities";"ProdQuantities9_2000_2009",#N/A,FALSE,"ProdQuantities";"ProdQuantities10_2010_2019",#N/A,FALSE,"ProdQuantities";"ProdQuantities11_2000_2009",#N/A,FALSE,"ProdQuantities";"ProdQuantities12_2010_2019",#N/A,FALSE,"ProdQuantities";"ProdQuantitiesTotal2000_2009",#N/A,FALSE,"ProdQuantities";"ProdQuantitiesTotal2010_2019",#N/A,FALSE,"ProdQuantities"}</definedName>
    <definedName name="wrn.All_ProdQuantities." hidden="1">{"ProdQuantities1_2000_2009",#N/A,FALSE,"ProdQuantities";"ProdQuantities2_2010_2019",#N/A,FALSE,"ProdQuantities";"ProdQuantities3_2000_2009",#N/A,FALSE,"ProdQuantities";"ProdQuantities4_2010_2019",#N/A,FALSE,"ProdQuantities";"ProdQuantities5_2000_2009",#N/A,FALSE,"ProdQuantities";"ProdQuantities6_2010_2019",#N/A,FALSE,"ProdQuantities";"ProdQuantities7_2000_2009",#N/A,FALSE,"ProdQuantities";"ProdQuantities8_2010_2019",#N/A,FALSE,"ProdQuantities";"ProdQuantities9_2000_2009",#N/A,FALSE,"ProdQuantities";"ProdQuantities10_2010_2019",#N/A,FALSE,"ProdQuantities";"ProdQuantities11_2000_2009",#N/A,FALSE,"ProdQuantities";"ProdQuantities12_2010_2019",#N/A,FALSE,"ProdQuantities";"ProdQuantitiesTotal2000_2009",#N/A,FALSE,"ProdQuantities";"ProdQuantitiesTotal2010_2019",#N/A,FALSE,"ProdQuantities"}</definedName>
    <definedName name="wrn.ALL2." localSheetId="2" hidden="1">{#N/A,#N/A,FALSE,"DCF";#N/A,#N/A,FALSE,"WACC";#N/A,#N/A,FALSE,"Sales_EBIT";#N/A,#N/A,FALSE,"Capex_Depreciation";#N/A,#N/A,FALSE,"WC";#N/A,#N/A,FALSE,"Interest";#N/A,#N/A,FALSE,"Assumptions"}</definedName>
    <definedName name="wrn.ALL2." hidden="1">{#N/A,#N/A,FALSE,"DCF";#N/A,#N/A,FALSE,"WACC";#N/A,#N/A,FALSE,"Sales_EBIT";#N/A,#N/A,FALSE,"Capex_Depreciation";#N/A,#N/A,FALSE,"WC";#N/A,#N/A,FALSE,"Interest";#N/A,#N/A,FALSE,"Assumptions"}</definedName>
    <definedName name="wrn.all3" localSheetId="2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DataPages." localSheetId="2" hidden="1">{#N/A,#N/A,FALSE,"Balance Sheet";#N/A,#N/A,FALSE,"Income Statement";#N/A,#N/A,FALSE,"Changes in Financial Position"}</definedName>
    <definedName name="wrn.AllDataPages." hidden="1">{#N/A,#N/A,FALSE,"Balance Sheet";#N/A,#N/A,FALSE,"Income Statement";#N/A,#N/A,FALSE,"Changes in Financial Position"}</definedName>
    <definedName name="wrn.Am.tiAMC1995." localSheetId="2" hidden="1">{#N/A,#N/A,FALSE,"costru.legg.ufficio";#N/A,#N/A,FALSE,"Autovetture";#N/A,#N/A,FALSE,"Macch. elettr. da terzi";#N/A,#N/A,FALSE,"Elaboratore";#N/A,#N/A,FALSE,"Terminali";#N/A,#N/A,FALSE,"Microfilm";#N/A,#N/A,FALSE,"Macch. elettroniche";#N/A,#N/A,FALSE,"Macch. meccaniche";#N/A,#N/A,FALSE,"Mobili c/o terzi";#N/A,#N/A,FALSE,"Mobili mag.";#N/A,#N/A,FALSE,"Mobili uff.";#N/A,#N/A,FALSE,"Attr. diverse";#N/A,#N/A,FALSE,"Attr. magazzino";#N/A,#N/A,FALSE,"Carrelli elevatori";#N/A,#N/A,FALSE,"Macchinari";#N/A,#N/A,FALSE,"Imp. telefonico";#N/A,#N/A,FALSE,"Imp. antifurto";#N/A,#N/A,FALSE,"Imp. riscaldamento";#N/A,#N/A,FALSE,"Imp. rec. calore";#N/A,#N/A,FALSE,"Imp.filodiffusione";#N/A,#N/A,FALSE,"Imp. elett.uff.terzi";#N/A,#N/A,FALSE,"Imp. elettrici";#N/A,#N/A,FALSE,"Imp. condizionamento";#N/A,#N/A,FALSE,"Imp. citovideo";#N/A,#N/A,FALSE,"Imp. citofonici";#N/A,#N/A,FALSE,"Imp. antincendio";#N/A,#N/A,FALSE,"Costruzioni leggere";#N/A,#N/A,FALSE,"Immobili";#N/A,#N/A,FALSE,"Riepilogo"}</definedName>
    <definedName name="wrn.Am.tiAMC1995." hidden="1">{#N/A,#N/A,FALSE,"costru.legg.ufficio";#N/A,#N/A,FALSE,"Autovetture";#N/A,#N/A,FALSE,"Macch. elettr. da terzi";#N/A,#N/A,FALSE,"Elaboratore";#N/A,#N/A,FALSE,"Terminali";#N/A,#N/A,FALSE,"Microfilm";#N/A,#N/A,FALSE,"Macch. elettroniche";#N/A,#N/A,FALSE,"Macch. meccaniche";#N/A,#N/A,FALSE,"Mobili c/o terzi";#N/A,#N/A,FALSE,"Mobili mag.";#N/A,#N/A,FALSE,"Mobili uff.";#N/A,#N/A,FALSE,"Attr. diverse";#N/A,#N/A,FALSE,"Attr. magazzino";#N/A,#N/A,FALSE,"Carrelli elevatori";#N/A,#N/A,FALSE,"Macchinari";#N/A,#N/A,FALSE,"Imp. telefonico";#N/A,#N/A,FALSE,"Imp. antifurto";#N/A,#N/A,FALSE,"Imp. riscaldamento";#N/A,#N/A,FALSE,"Imp. rec. calore";#N/A,#N/A,FALSE,"Imp.filodiffusione";#N/A,#N/A,FALSE,"Imp. elett.uff.terzi";#N/A,#N/A,FALSE,"Imp. elettrici";#N/A,#N/A,FALSE,"Imp. condizionamento";#N/A,#N/A,FALSE,"Imp. citovideo";#N/A,#N/A,FALSE,"Imp. citofonici";#N/A,#N/A,FALSE,"Imp. antincendio";#N/A,#N/A,FALSE,"Costruzioni leggere";#N/A,#N/A,FALSE,"Immobili";#N/A,#N/A,FALSE,"Riepilogo"}</definedName>
    <definedName name="wrn.analisi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i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i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localSheetId="2" hidden="1">{"ANAR",#N/A,FALSE,"Dist total";"MARGEN",#N/A,FALSE,"Dist total";"COMENTARIO",#N/A,FALSE,"Ficha CODICE";"CONSEJO",#N/A,FALSE,"Dist p0";"uno",#N/A,FALSE,"Dist total"}</definedName>
    <definedName name="wrn.ANALISIS." hidden="1">{"ANAR",#N/A,FALSE,"Dist total";"MARGEN",#N/A,FALSE,"Dist total";"COMENTARIO",#N/A,FALSE,"Ficha CODICE";"CONSEJO",#N/A,FALSE,"Dist p0";"uno",#N/A,FALSE,"Dist total"}</definedName>
    <definedName name="wrn.Analyse." localSheetId="2" hidden="1">{#N/A,#N/A,FALSE,"ER_PB";#N/A,#N/A,FALSE,"ER_RATIO_PB";#N/A,#N/A,FALSE,"ER_PU";#N/A,#N/A,FALSE,"ER_RATIO_PU"}</definedName>
    <definedName name="wrn.Analyse." hidden="1">{#N/A,#N/A,FALSE,"ER_PB";#N/A,#N/A,FALSE,"ER_RATIO_PB";#N/A,#N/A,FALSE,"ER_PU";#N/A,#N/A,FALSE,"ER_RATIO_PU"}</definedName>
    <definedName name="wrn.analyse111111" localSheetId="2" hidden="1">{#N/A,#N/A,FALSE,"ER_PB";#N/A,#N/A,FALSE,"ER_RATIO_PB";#N/A,#N/A,FALSE,"ER_PU";#N/A,#N/A,FALSE,"ER_RATIO_PU"}</definedName>
    <definedName name="wrn.analyse111111" hidden="1">{#N/A,#N/A,FALSE,"ER_PB";#N/A,#N/A,FALSE,"ER_RATIO_PB";#N/A,#N/A,FALSE,"ER_PU";#N/A,#N/A,FALSE,"ER_RATIO_PU"}</definedName>
    <definedName name="wrn.Anexos." localSheetId="2" hidden="1">{#N/A,#N/A,FALSE,"MINERIA VS POA";#N/A,#N/A,FALSE,"C ABIE Y SUBTE";#N/A,#N/A,FALSE,"CM PUENTES Y ANDORRA";#N/A,#N/A,FALSE,"CM PTLLNO Y PÑRYA";#N/A,#N/A,FALSE,"PUENTES Y EMMA VS";#N/A,#N/A,FALSE,"BARRAB Y GARGALLO VS";#N/A,#N/A,FALSE,"CERVANTES Y BALLESTA VS";#N/A,#N/A,FALSE,"OPORTUNA Y MARIA VS";#N/A,#N/A,FALSE,"CANTERA  Y COMUNES VS";#N/A,#N/A,FALSE,"MINERIA UU NN";#N/A,#N/A,FALSE,"CTA RDOS UNITARIA";#N/A,#N/A,FALSE,"RATIOS RENTABIL"}</definedName>
    <definedName name="wrn.Anexos." hidden="1">{#N/A,#N/A,FALSE,"MINERIA VS POA";#N/A,#N/A,FALSE,"C ABIE Y SUBTE";#N/A,#N/A,FALSE,"CM PUENTES Y ANDORRA";#N/A,#N/A,FALSE,"CM PTLLNO Y PÑRYA";#N/A,#N/A,FALSE,"PUENTES Y EMMA VS";#N/A,#N/A,FALSE,"BARRAB Y GARGALLO VS";#N/A,#N/A,FALSE,"CERVANTES Y BALLESTA VS";#N/A,#N/A,FALSE,"OPORTUNA Y MARIA VS";#N/A,#N/A,FALSE,"CANTERA  Y COMUNES VS";#N/A,#N/A,FALSE,"MINERIA UU NN";#N/A,#N/A,FALSE,"CTA RDOS UNITARIA";#N/A,#N/A,FALSE,"RATIOS RENTABIL"}</definedName>
    <definedName name="wrn.Ang._.1._.ohne._.Infoblatt.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wrn.Ang._.1._.ohne._.Infoblatt.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wrn.Ang._.2._.mit._.Infoblatt.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wrn.Ang._.2._.mit._.Infoblatt.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wrn.Ang._.3._.Stufe._.60." localSheetId="2" hidden="1">{#N/A,#N/A,FALSE,"DBK";#N/A,#N/A,FALSE,"102-1";#N/A,#N/A,FALSE,"102-2";#N/A,#N/A,FALSE,"102-447";#N/A,#N/A,FALSE,"441-60"}</definedName>
    <definedName name="wrn.Ang._.3._.Stufe._.60." hidden="1">{#N/A,#N/A,FALSE,"DBK";#N/A,#N/A,FALSE,"102-1";#N/A,#N/A,FALSE,"102-2";#N/A,#N/A,FALSE,"102-447";#N/A,#N/A,FALSE,"441-60"}</definedName>
    <definedName name="wrn.Annual._.Report." localSheetId="2" hidden="1">{"ARPandL",#N/A,FALSE,"Report Annual";"ARCashflow",#N/A,FALSE,"Report Annual";"ARBalanceSheet",#N/A,FALSE,"Report Annual";"ARRatios",#N/A,FALSE,"Report Annual"}</definedName>
    <definedName name="wrn.Annual._.Report." hidden="1">{"ARPandL",#N/A,FALSE,"Report Annual";"ARCashflow",#N/A,FALSE,"Report Annual";"ARBalanceSheet",#N/A,FALSE,"Report Annual";"ARRatios",#N/A,FALSE,"Report Annual"}</definedName>
    <definedName name="wrn.AnnualRentRoll." localSheetId="2" hidden="1">{"AnnualRentRollPg1",#N/A,FALSE,"RentRoll";"AnnualRentRollPg2",#N/A,FALSE,"RentRoll"}</definedName>
    <definedName name="wrn.AnnualRentRoll." hidden="1">{"AnnualRentRollPg1",#N/A,FALSE,"RentRoll";"AnnualRentRollPg2",#N/A,FALSE,"RentRoll"}</definedName>
    <definedName name="wrn.Appendix." localSheetId="2" hidden="1">{#N/A,#N/A,TRUE,"Lines";#N/A,#N/A,TRUE,"Stations";#N/A,#N/A,TRUE,"Cap. Expenses";#N/A,#N/A,TRUE,"Land";#N/A,#N/A,TRUE,"Cen Proces Sys";#N/A,#N/A,TRUE,"telecom";#N/A,#N/A,TRUE,"Other"}</definedName>
    <definedName name="wrn.Appendix." hidden="1">{#N/A,#N/A,TRUE,"Lines";#N/A,#N/A,TRUE,"Stations";#N/A,#N/A,TRUE,"Cap. Expenses";#N/A,#N/A,TRUE,"Land";#N/A,#N/A,TRUE,"Cen Proces Sys";#N/A,#N/A,TRUE,"telecom";#N/A,#N/A,TRUE,"Other"}</definedName>
    <definedName name="wrn.Approval._.Package." localSheetId="2" hidden="1">{#N/A,#N/A,FALSE,"Cover";#N/A,#N/A,FALSE,"OFF";#N/A,#N/A,FALSE," ON";#N/A,#N/A,FALSE,"SUM";#N/A,#N/A,FALSE,"VPOP-POP"}</definedName>
    <definedName name="wrn.Approval._.Package." hidden="1">{#N/A,#N/A,FALSE,"Cover";#N/A,#N/A,FALSE,"OFF";#N/A,#N/A,FALSE," ON";#N/A,#N/A,FALSE,"SUM";#N/A,#N/A,FALSE,"VPOP-POP"}</definedName>
    <definedName name="wrn.ASEN_CR." localSheetId="2" hidden="1">{#N/A,#N/A,FALSE,"ASEN CR"}</definedName>
    <definedName name="wrn.ASEN_CR." hidden="1">{#N/A,#N/A,FALSE,"ASEN CR"}</definedName>
    <definedName name="wrn.Asia.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sumptions." localSheetId="2" hidden="1">{"casespecific",#N/A,FALSE,"Assumptions"}</definedName>
    <definedName name="wrn.assumptions." hidden="1">{"casespecific",#N/A,FALSE,"Assumptions"}</definedName>
    <definedName name="wrn.away." localSheetId="2" hidden="1">{"away stand alones",#N/A,FALSE,"Target"}</definedName>
    <definedName name="wrn.away." hidden="1">{"away stand alones",#N/A,FALSE,"Target"}</definedName>
    <definedName name="wrn.Back._.Page." localSheetId="2" hidden="1">{"Back Page",#N/A,FALSE,"Front and Back"}</definedName>
    <definedName name="wrn.Back._.Page." hidden="1">{"Back Page",#N/A,FALSE,"Front and Back"}</definedName>
    <definedName name="wrn.Balance_THC." localSheetId="2" hidden="1">{"Balance_THC",#N/A,FALSE,"Tenet"}</definedName>
    <definedName name="wrn.Balance_THC." hidden="1">{"Balance_THC",#N/A,FALSE,"Tenet"}</definedName>
    <definedName name="wrn.BalanceSheetGermanGAAP2000_2009." localSheetId="2" hidden="1">{"BSGGAAP1",#N/A,FALSE,"P&amp;L G GAAP"}</definedName>
    <definedName name="wrn.BalanceSheetGermanGAAP2000_2009." hidden="1">{"BSGGAAP1",#N/A,FALSE,"P&amp;L G GAAP"}</definedName>
    <definedName name="wrn.BalanceSheetGermanGAAP2010_2019." localSheetId="2" hidden="1">{"BSGGAAP2",#N/A,FALSE,"BS G GAAP"}</definedName>
    <definedName name="wrn.BalanceSheetGermanGAAP2010_2019." hidden="1">{"BSGGAAP2",#N/A,FALSE,"BS G GAAP"}</definedName>
    <definedName name="wrn.BalanceSheetUSGAAP2000_2009." localSheetId="2" hidden="1">{"BSUSGAAP1",#N/A,FALSE,"BS US GAAP"}</definedName>
    <definedName name="wrn.BalanceSheetUSGAAP2000_2009." hidden="1">{"BSUSGAAP1",#N/A,FALSE,"BS US GAAP"}</definedName>
    <definedName name="wrn.BalanceSheetUSGAAP2010_2019." localSheetId="2" hidden="1">{"BSUSGAAP2",#N/A,FALSE,"BS US GAAP"}</definedName>
    <definedName name="wrn.BalanceSheetUSGAAP2010_2019." hidden="1">{"BSUSGAAP2",#N/A,FALSE,"BS US GAAP"}</definedName>
    <definedName name="wrn.Bank." localSheetId="2" hidden="1">{"OPL1",#N/A,FALSE,"PL";"OpAnal",#N/A,FALSE,"Op";"BS2",#N/A,FALSE,"BS";"CF1(a)",#N/A,FALSE,"Op"}</definedName>
    <definedName name="wrn.Bank." hidden="1">{"OPL1",#N/A,FALSE,"PL";"OpAnal",#N/A,FALSE,"Op";"BS2",#N/A,FALSE,"BS";"CF1(a)",#N/A,FALSE,"Op"}</definedName>
    <definedName name="wrn.BANKPLAN." localSheetId="2" hidden="1">{"cebank",#N/A,FALSE,"P9498BAR";"spbank",#N/A,FALSE,"P9498BAR";"renfinbank",#N/A,FALSE,"P9498BAR";"indici",#N/A,FALSE,"P9498BAR"}</definedName>
    <definedName name="wrn.BANKPLAN." hidden="1">{"cebank",#N/A,FALSE,"P9498BAR";"spbank",#N/A,FALSE,"P9498BAR";"renfinbank",#N/A,FALSE,"P9498BAR";"indici",#N/A,FALSE,"P9498BAR"}</definedName>
    <definedName name="wrn.Bewegungsbilanz." localSheetId="2" hidden="1">{#N/A,#N/A,FALSE,"Mittelherkunft";#N/A,#N/A,FALSE,"Mittelverwendung"}</definedName>
    <definedName name="wrn.Bewegungsbilanz." hidden="1">{#N/A,#N/A,FALSE,"Mittelherkunft";#N/A,#N/A,FALSE,"Mittelverwendung"}</definedName>
    <definedName name="wrn.BidCo." localSheetId="2" hidden="1">{#N/A,#N/A,FALSE,"BidCo Assumptions";#N/A,#N/A,FALSE,"Credit Stats";#N/A,#N/A,FALSE,"Bidco Summary";#N/A,#N/A,FALSE,"BIDCO Consolidated"}</definedName>
    <definedName name="wrn.BidCo." hidden="1">{#N/A,#N/A,FALSE,"BidCo Assumptions";#N/A,#N/A,FALSE,"Credit Stats";#N/A,#N/A,FALSE,"Bidco Summary";#N/A,#N/A,FALSE,"BIDCO Consolidated"}</definedName>
    <definedName name="wrn.BidCo.2" localSheetId="2" hidden="1">{#N/A,#N/A,FALSE,"BidCo Assumptions";#N/A,#N/A,FALSE,"Credit Stats";#N/A,#N/A,FALSE,"Bidco Summary";#N/A,#N/A,FALSE,"BIDCO Consolidated"}</definedName>
    <definedName name="wrn.BidCo.2" hidden="1">{#N/A,#N/A,FALSE,"BidCo Assumptions";#N/A,#N/A,FALSE,"Credit Stats";#N/A,#N/A,FALSE,"Bidco Summary";#N/A,#N/A,FALSE,"BIDCO Consolidated"}</definedName>
    <definedName name="wrn.Bilancio._.dicembre._.1995." localSheetId="2" hidden="1">{#N/A,#N/A,FALSE,"attivo";#N/A,#N/A,FALSE,"passivo";#N/A,#N/A,FALSE,"garanzie";#N/A,#N/A,FALSE,"economico";#N/A,#N/A,FALSE,"elenco";#N/A,#N/A,FALSE,"costo";#N/A,#N/A,FALSE,"patrimonio";#N/A,#N/A,FALSE,"temporali"}</definedName>
    <definedName name="wrn.Bilancio._.dicembre._.1995." hidden="1">{#N/A,#N/A,FALSE,"attivo";#N/A,#N/A,FALSE,"passivo";#N/A,#N/A,FALSE,"garanzie";#N/A,#N/A,FALSE,"economico";#N/A,#N/A,FALSE,"elenco";#N/A,#N/A,FALSE,"costo";#N/A,#N/A,FALSE,"patrimonio";#N/A,#N/A,FALSE,"temporali"}</definedName>
    <definedName name="wrn.Bilanz." localSheetId="2" hidden="1">{#N/A,#N/A,FALSE,"Layout Aktiva";#N/A,#N/A,FALSE,"Layout Passiva"}</definedName>
    <definedName name="wrn.Bilanz." hidden="1">{#N/A,#N/A,FALSE,"Layout Aktiva";#N/A,#N/A,FALSE,"Layout Passiva"}</definedName>
    <definedName name="wrn.Book." localSheetId="2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BP._.print." localSheetId="2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wrn.BP._.print.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wrn.brian." localSheetId="2" hidden="1">{#N/A,#N/A,FALSE,"output";#N/A,#N/A,FALSE,"contrib";#N/A,#N/A,FALSE,"profile";#N/A,#N/A,FALSE,"comps"}</definedName>
    <definedName name="wrn.brian." hidden="1">{#N/A,#N/A,FALSE,"output";#N/A,#N/A,FALSE,"contrib";#N/A,#N/A,FALSE,"profile";#N/A,#N/A,FALSE,"comps"}</definedName>
    <definedName name="wrn.Buildups." localSheetId="2" hidden="1">{"ACQ",#N/A,FALSE,"ACQUISITIONS";"ACQF",#N/A,FALSE,"ACQUISITIONS";"PF",#N/A,FALSE,"PROYECTOVILA";"PV",#N/A,FALSE,"PROYECTOVILA";"Fee Dev",#N/A,FALSE,"DEVELOPMENT GROWTH";"gd",#N/A,FALSE,"DEVELOPMENT GROWTH"}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BV._.Matrix." localSheetId="2" hidden="1">{"BV Multple Matrix","Aquarius 0 Change IBES",FALSE,"A";"BV Multple Matrix","Aquarius 5 Discount",FALSE,"A";"BV Multple Matrix","Aquarius 10 Discount",FALSE,"A";"BV Multple Matrix","Aquarius 5 Increase",FALSE,"A";"BV Multple Matrix","Aquarius 10 Increase",FALSE,"A";"BV Multple Matrix","Aries No IBES Change",FALSE,"A";"BV Multple Matrix","Aries 5 Discount",FALSE,"A";"BV Multple Matrix","Aries 10 Discount",FALSE,"A";"BV Multple Matrix","Aries 5 Premium",FALSE,"A";"BV Multple Matrix","Aries 10 Premium",FALSE,"A"}</definedName>
    <definedName name="wrn.BV._.Matrix." hidden="1">{"BV Multple Matrix","Aquarius 0 Change IBES",FALSE,"A";"BV Multple Matrix","Aquarius 5 Discount",FALSE,"A";"BV Multple Matrix","Aquarius 10 Discount",FALSE,"A";"BV Multple Matrix","Aquarius 5 Increase",FALSE,"A";"BV Multple Matrix","Aquarius 10 Increase",FALSE,"A";"BV Multple Matrix","Aries No IBES Change",FALSE,"A";"BV Multple Matrix","Aries 5 Discount",FALSE,"A";"BV Multple Matrix","Aries 10 Discount",FALSE,"A";"BV Multple Matrix","Aries 5 Premium",FALSE,"A";"BV Multple Matrix","Aries 10 Premium",FALSE,"A"}</definedName>
    <definedName name="wrn.Calculations.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mbi." localSheetId="2" hidden="1">{#N/A,#N/A,FALSE,"P&amp;L Ita"}</definedName>
    <definedName name="wrn.cambi." hidden="1">{#N/A,#N/A,FALSE,"P&amp;L Ita"}</definedName>
    <definedName name="wrn.Capex1." localSheetId="2" hidden="1">{"Capex1",#N/A,FALSE,"Capex"}</definedName>
    <definedName name="wrn.Capex1." hidden="1">{"Capex1",#N/A,FALSE,"Capex"}</definedName>
    <definedName name="wrn.Capex2." localSheetId="2" hidden="1">{"Capex2",#N/A,FALSE,"Capex"}</definedName>
    <definedName name="wrn.Capex2." hidden="1">{"Capex2",#N/A,FALSE,"Capex"}</definedName>
    <definedName name="wrn.Capex3." localSheetId="2" hidden="1">{"Capex3",#N/A,FALSE,"Capex"}</definedName>
    <definedName name="wrn.Capex3." hidden="1">{"Capex3",#N/A,FALSE,"Capex"}</definedName>
    <definedName name="wrn.cash.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_.Flow." localSheetId="2" hidden="1">{#N/A,#N/A,FALSE,"Layout Cash Flow"}</definedName>
    <definedName name="wrn.Cash._.Flow." hidden="1">{#N/A,#N/A,FALSE,"Layout Cash Flow"}</definedName>
    <definedName name="wrn.CashFlowGermanGAAP2000_2009." localSheetId="2" hidden="1">{"CFGGAAP1a",#N/A,FALSE,"CF G GAAP"}</definedName>
    <definedName name="wrn.CashFlowGermanGAAP2000_2009." hidden="1">{"CFGGAAP1a",#N/A,FALSE,"CF G GAAP"}</definedName>
    <definedName name="wrn.CashFlowGermanGAAP2010_2019." localSheetId="2" hidden="1">{"CFGGAAP2a",#N/A,FALSE,"CF G GAAP"}</definedName>
    <definedName name="wrn.CashFlowGermanGAAP2010_2019." hidden="1">{"CFGGAAP2a",#N/A,FALSE,"CF G GAAP"}</definedName>
    <definedName name="wrn.CashFlowUSGAAP2000_2009." localSheetId="2" hidden="1">{"CFUSGAAP1a",#N/A,FALSE,"CF US GAAP"}</definedName>
    <definedName name="wrn.CashFlowUSGAAP2000_2009." hidden="1">{"CFUSGAAP1a",#N/A,FALSE,"CF US GAAP"}</definedName>
    <definedName name="wrn.CashFlowUSGAAP2009_2019." localSheetId="2" hidden="1">{"CFUSGAAP2a",#N/A,FALSE,"CF US GAAP"}</definedName>
    <definedName name="wrn.CashFlowUSGAAP2009_2019." hidden="1">{"CFUSGAAP2a",#N/A,FALSE,"CF US GAAP"}</definedName>
    <definedName name="wrn.celkový._.tisk._.detail." localSheetId="2" hidden="1">{"celkový rozpočet - detail",#N/A,FALSE,"Aktualizace č. 1"}</definedName>
    <definedName name="wrn.celkový._.tisk._.detail." hidden="1">{"celkový rozpočet - detail",#N/A,FALSE,"Aktualizace č. 1"}</definedName>
    <definedName name="wrn.CFGGAAPMSDW." localSheetId="2" hidden="1">{"CFGGAAP1",#N/A,FALSE,"P&amp;L G GAAP";"CFGGAAP2",#N/A,FALSE,"P&amp;L G GAAP"}</definedName>
    <definedName name="wrn.CFGGAAPMSDW." hidden="1">{"CFGGAAP1",#N/A,FALSE,"P&amp;L G GAAP";"CFGGAAP2",#N/A,FALSE,"P&amp;L G GAAP"}</definedName>
    <definedName name="wrn.Client._.report." localSheetId="2" hidden="1">{"Deal information sheet",#N/A,TRUE,"MBOco";"Projected P and L Accounts",#N/A,TRUE,"MBOco";"Projected Balance Sheet",#N/A,TRUE,"MBOco";"Projected Cash Flows",#N/A,TRUE,"MBOco"}</definedName>
    <definedName name="wrn.Client._.report." hidden="1">{"Deal information sheet",#N/A,TRUE,"MBOco";"Projected P and L Accounts",#N/A,TRUE,"MBOco";"Projected Balance Sheet",#N/A,TRUE,"MBOco";"Projected Cash Flows",#N/A,TRUE,"MBOco"}</definedName>
    <definedName name="wrn.clp_detail_doc." localSheetId="2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detail_doc.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fs_doc." localSheetId="2" hidden="1">{"clp_bs_doc",#N/A,FALSE,"CLP";"clp_is_doc",#N/A,FALSE,"CLP";"clp_cf_doc",#N/A,FALSE,"CLP";"clp_fr_doc",#N/A,FALSE,"CLP"}</definedName>
    <definedName name="wrn.clp_fs_doc." hidden="1">{"clp_bs_doc",#N/A,FALSE,"CLP";"clp_is_doc",#N/A,FALSE,"CLP";"clp_cf_doc",#N/A,FALSE,"CLP";"clp_fr_doc",#N/A,FALSE,"CLP"}</definedName>
    <definedName name="wrn.COMBINED." localSheetId="2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p._.by._.rep." localSheetId="2" hidden="1">{"Comp by rep","Rose",FALSE,"Comp by rep";"Comp by rep","Portnoy",FALSE,"Comp by rep"}</definedName>
    <definedName name="wrn.Comp._.by._.rep." hidden="1">{"Comp by rep","Rose",FALSE,"Comp by rep";"Comp by rep","Portnoy",FALSE,"Comp by rep"}</definedName>
    <definedName name="wrn.COMPCO." localSheetId="2" hidden="1">{"Page1",#N/A,FALSE,"CompCo";"Page2",#N/A,FALSE,"CompCo"}</definedName>
    <definedName name="wrn.COMPCO." hidden="1">{"Page1",#N/A,FALSE,"CompCo";"Page2",#N/A,FALSE,"CompCo"}</definedName>
    <definedName name="wrn.Complete." localSheetId="2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2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mpleto." localSheetId="2" hidden="1">{"Completo",#N/A,FALSE,"ONNET2B"}</definedName>
    <definedName name="wrn.Completo." hidden="1">{"Completo",#N/A,FALSE,"ONNET2B"}</definedName>
    <definedName name="wrn.comps." localSheetId="2" hidden="1">{"comps",#N/A,FALSE,"comps";"notes",#N/A,FALSE,"comps"}</definedName>
    <definedName name="wrn.comps." hidden="1">{"comps",#N/A,FALSE,"comps";"notes",#N/A,FALSE,"comps"}</definedName>
    <definedName name="wrn.Comps1_Printing." localSheetId="2" hidden="1">{"comps1_1",#N/A,FALSE,"Comps1";"comps1_2",#N/A,FALSE,"Comps1";"comps1_3",#N/A,FALSE,"Comps1";"comps1_4",#N/A,FALSE,"Comps1";"comps1_5",#N/A,FALSE,"Comps1"}</definedName>
    <definedName name="wrn.Comps1_Printing." hidden="1">{"comps1_1",#N/A,FALSE,"Comps1";"comps1_2",#N/A,FALSE,"Comps1";"comps1_3",#N/A,FALSE,"Comps1";"comps1_4",#N/A,FALSE,"Comps1";"comps1_5",#N/A,FALSE,"Comps1"}</definedName>
    <definedName name="wrn.Comps2_Printing." localSheetId="2" hidden="1">{"comps2_1",#N/A,FALSE,"Comps2";"comps2_2",#N/A,FALSE,"Comps2";"comps2_3",#N/A,FALSE,"Comps2";"comps2_4",#N/A,FALSE,"Comps2";"comps2_5",#N/A,FALSE,"Comps2"}</definedName>
    <definedName name="wrn.Comps2_Printing." hidden="1">{"comps2_1",#N/A,FALSE,"Comps2";"comps2_2",#N/A,FALSE,"Comps2";"comps2_3",#N/A,FALSE,"Comps2";"comps2_4",#N/A,FALSE,"Comps2";"comps2_5",#N/A,FALSE,"Comps2"}</definedName>
    <definedName name="wrn.Consol._.adjusts." localSheetId="2" hidden="1">{"adjPL1",#N/A,FALSE,"adj";"adjPL2",#N/A,FALSE,"adj";"adjPL2a",#N/A,FALSE,"adj";"adjPL2b",#N/A,FALSE,"adj";"adjPL3",#N/A,FALSE,"adj";"adjPL4",#N/A,FALSE,"adj";"adjPL5",#N/A,FALSE,"adj";"adjBS2",#N/A,FALSE,"adj";"adjBS3",#N/A,FALSE,"adj";"adjCF1",#N/A,FALSE,"adj";"adjCF4",#N/A,FALSE,"adj"}</definedName>
    <definedName name="wrn.Consol._.adjusts." hidden="1">{"adjPL1",#N/A,FALSE,"adj";"adjPL2",#N/A,FALSE,"adj";"adjPL2a",#N/A,FALSE,"adj";"adjPL2b",#N/A,FALSE,"adj";"adjPL3",#N/A,FALSE,"adj";"adjPL4",#N/A,FALSE,"adj";"adjPL5",#N/A,FALSE,"adj";"adjBS2",#N/A,FALSE,"adj";"adjBS3",#N/A,FALSE,"adj";"adjCF1",#N/A,FALSE,"adj";"adjCF4",#N/A,FALSE,"adj"}</definedName>
    <definedName name="wrn.Consolidated._.Schedules." localSheetId="2" hidden="1">{"Title",#N/A,FALSE,"Title";"PL.1",#N/A,FALSE,"con";"PL.2a",#N/A,FALSE,"con";"PL.2",#N/A,FALSE,"con";"PL.2b",#N/A,FALSE,"con";"PL.2c",#N/A,FALSE,"con";"PL.2d",#N/A,FALSE,"con";"PL.3",#N/A,FALSE,"con";"PL.4",#N/A,FALSE,"con";"PL.5",#N/A,FALSE,"con";"PL.1.mth",#N/A,FALSE,"con";"PL.2a.mth",#N/A,FALSE,"con";"PL.2.mth",#N/A,FALSE,"con";"PL.2b.mth",#N/A,FALSE,"con";"PL.2c.mth",#N/A,FALSE,"con";"PL.2d.mth",#N/A,FALSE,"con";"PL.3.mth",#N/A,FALSE,"con";"PL.4.mth",#N/A,FALSE,"con";"PL.5.mth",#N/A,FALSE,"con";"PL.1.cum",#N/A,FALSE,"con";"PL.2a.cum",#N/A,FALSE,"con";"PL.2.cum",#N/A,FALSE,"con";"PL.2b.cum",#N/A,FALSE,"con";"PL.2c.cum",#N/A,FALSE,"con";"PL.2d.cum",#N/A,FALSE,"con";"PL.3.cum",#N/A,FALSE,"con";"PL.4.cum",#N/A,FALSE,"con";"PL.5.cum",#N/A,FALSE,"con";"BS.1",#N/A,FALSE,"con";"BS.2",#N/A,FALSE,"con";"BS.3",#N/A,FALSE,"con";"CF.1",#N/A,FALSE,"con";"CF.2",#N/A,FALSE,"con"}</definedName>
    <definedName name="wrn.Consolidated._.Schedules." hidden="1">{"Title",#N/A,FALSE,"Title";"PL.1",#N/A,FALSE,"con";"PL.2a",#N/A,FALSE,"con";"PL.2",#N/A,FALSE,"con";"PL.2b",#N/A,FALSE,"con";"PL.2c",#N/A,FALSE,"con";"PL.2d",#N/A,FALSE,"con";"PL.3",#N/A,FALSE,"con";"PL.4",#N/A,FALSE,"con";"PL.5",#N/A,FALSE,"con";"PL.1.mth",#N/A,FALSE,"con";"PL.2a.mth",#N/A,FALSE,"con";"PL.2.mth",#N/A,FALSE,"con";"PL.2b.mth",#N/A,FALSE,"con";"PL.2c.mth",#N/A,FALSE,"con";"PL.2d.mth",#N/A,FALSE,"con";"PL.3.mth",#N/A,FALSE,"con";"PL.4.mth",#N/A,FALSE,"con";"PL.5.mth",#N/A,FALSE,"con";"PL.1.cum",#N/A,FALSE,"con";"PL.2a.cum",#N/A,FALSE,"con";"PL.2.cum",#N/A,FALSE,"con";"PL.2b.cum",#N/A,FALSE,"con";"PL.2c.cum",#N/A,FALSE,"con";"PL.2d.cum",#N/A,FALSE,"con";"PL.3.cum",#N/A,FALSE,"con";"PL.4.cum",#N/A,FALSE,"con";"PL.5.cum",#N/A,FALSE,"con";"BS.1",#N/A,FALSE,"con";"BS.2",#N/A,FALSE,"con";"BS.3",#N/A,FALSE,"con";"CF.1",#N/A,FALSE,"con";"CF.2",#N/A,FALSE,"con"}</definedName>
    <definedName name="wrn.Consolidation._.Adjustments." localSheetId="2" hidden="1">{"xPL.1",#N/A,FALSE,"adj";"xPL.2a",#N/A,FALSE,"adj";"xPL.2",#N/A,FALSE,"adj";"xPL.3",#N/A,FALSE,"adj";"xPL.4",#N/A,FALSE,"adj";"xPL.1.mth",#N/A,FALSE,"adj";"xPL.5",#N/A,FALSE,"adj";"xBS.1",#N/A,FALSE,"adj";"xBS.2",#N/A,FALSE,"adj";"xBS.3",#N/A,FALSE,"adj";"xCF.1",#N/A,FALSE,"adj";"xCF.2",#N/A,FALSE,"adj";"xPL.2a.mth",#N/A,FALSE,"adj";"xPL.2.mth",#N/A,FALSE,"adj";"xPL.2b.mth",#N/A,FALSE,"adj";"xPL.3.mth",#N/A,FALSE,"adj";"xPL.4.mth",#N/A,FALSE,"adj";"xPL.2.cum",#N/A,FALSE,"adj";"xPL.5.mth",#N/A,FALSE,"adj";"xPL.1.cum",#N/A,FALSE,"adj";"xPL.2.cum",#N/A,FALSE,"adj";"xPL.2a.cum",#N/A,FALSE,"adj";"xPL.2b.cum",#N/A,FALSE,"adj";"xPL.3.cum",#N/A,FALSE,"adj";"xPL.4.cum",#N/A,FALSE,"adj";"xPL.5.cum",#N/A,FALSE,"adj"}</definedName>
    <definedName name="wrn.Consolidation._.Adjustments." hidden="1">{"xPL.1",#N/A,FALSE,"adj";"xPL.2a",#N/A,FALSE,"adj";"xPL.2",#N/A,FALSE,"adj";"xPL.3",#N/A,FALSE,"adj";"xPL.4",#N/A,FALSE,"adj";"xPL.1.mth",#N/A,FALSE,"adj";"xPL.5",#N/A,FALSE,"adj";"xBS.1",#N/A,FALSE,"adj";"xBS.2",#N/A,FALSE,"adj";"xBS.3",#N/A,FALSE,"adj";"xCF.1",#N/A,FALSE,"adj";"xCF.2",#N/A,FALSE,"adj";"xPL.2a.mth",#N/A,FALSE,"adj";"xPL.2.mth",#N/A,FALSE,"adj";"xPL.2b.mth",#N/A,FALSE,"adj";"xPL.3.mth",#N/A,FALSE,"adj";"xPL.4.mth",#N/A,FALSE,"adj";"xPL.2.cum",#N/A,FALSE,"adj";"xPL.5.mth",#N/A,FALSE,"adj";"xPL.1.cum",#N/A,FALSE,"adj";"xPL.2.cum",#N/A,FALSE,"adj";"xPL.2a.cum",#N/A,FALSE,"adj";"xPL.2b.cum",#N/A,FALSE,"adj";"xPL.3.cum",#N/A,FALSE,"adj";"xPL.4.cum",#N/A,FALSE,"adj";"xPL.5.cum",#N/A,FALSE,"adj"}</definedName>
    <definedName name="wrn.Continous._.Page._.Numbers._.DCF." localSheetId="2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O._.ECON._.PRO._.FORMA." localSheetId="2" hidden="1">{"PRO FORMA RIEPILOGO",#N/A,TRUE,"Pro forma";"PRO FORMA DETTAGLIO",#N/A,TRUE,"Pro forma";#N/A,#N/A,TRUE,"Imposte puntuali"}</definedName>
    <definedName name="wrn.CONTO._.ECON._.PRO._.FORMA." hidden="1">{"PRO FORMA RIEPILOGO",#N/A,TRUE,"Pro forma";"PRO FORMA DETTAGLIO",#N/A,TRUE,"Pro forma";#N/A,#N/A,TRUE,"Imposte puntuali"}</definedName>
    <definedName name="wrn.Conto._.economico." localSheetId="2" hidden="1">{"PRO FORMA RIEPILOGO",#N/A,FALSE,"Pro forma";"PRO FORMA DETTAGLIO",#N/A,FALSE,"Pro forma";"IMPOSTE",#N/A,FALSE,"Imposte puntuali"}</definedName>
    <definedName name="wrn.Conto._.economico." hidden="1">{"PRO FORMA RIEPILOGO",#N/A,FALSE,"Pro forma";"PRO FORMA DETTAGLIO",#N/A,FALSE,"Pro forma";"IMPOSTE",#N/A,FALSE,"Imposte puntuali"}</definedName>
    <definedName name="wrn.contribution." localSheetId="2" hidden="1">{#N/A,#N/A,FALSE,"Contribution Analysis"}</definedName>
    <definedName name="wrn.contribution." hidden="1">{#N/A,#N/A,FALSE,"Contribution Analysis"}</definedName>
    <definedName name="wrn.cooper." localSheetId="2" hidden="1">{#N/A,#N/A,TRUE,"Pro Forma";#N/A,#N/A,TRUE,"PF_Bal";#N/A,#N/A,TRUE,"PF_INC";#N/A,#N/A,TRUE,"CBE";#N/A,#N/A,TRUE,"SWK"}</definedName>
    <definedName name="wrn.cooper." hidden="1">{#N/A,#N/A,TRUE,"Pro Forma";#N/A,#N/A,TRUE,"PF_Bal";#N/A,#N/A,TRUE,"PF_INC";#N/A,#N/A,TRUE,"CBE";#N/A,#N/A,TRUE,"SWK"}</definedName>
    <definedName name="wrn.Cover." localSheetId="2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sc." localSheetId="2" hidden="1">{"orixcsc",#N/A,FALSE,"ORIX CSC";"orixcsc2",#N/A,FALSE,"ORIX CSC"}</definedName>
    <definedName name="wrn.csc." hidden="1">{"orixcsc",#N/A,FALSE,"ORIX CSC";"orixcsc2",#N/A,FALSE,"ORIX CSC"}</definedName>
    <definedName name="wrn.csc2." localSheetId="2" hidden="1">{#N/A,#N/A,FALSE,"ORIX CSC"}</definedName>
    <definedName name="wrn.csc2." hidden="1">{#N/A,#N/A,FALSE,"ORIX CSC"}</definedName>
    <definedName name="wrn.CumAndAdj." localSheetId="2" hidden="1">{"PL1",#N/A,FALSE,"cum";"PL2a",#N/A,FALSE,"cum";"PL2",#N/A,FALSE,"cum";"PL2b",#N/A,FALSE,"cum";"PL3",#N/A,FALSE,"cum";"PL4",#N/A,FALSE,"cum";"PL5",#N/A,FALSE,"cum";"cumBS2",#N/A,FALSE,"cum";"cumBS3",#N/A,FALSE,"cum";"cumCF",#N/A,FALSE,"cum";"cumFA",#N/A,FALSE,"cum";"adjPL1",#N/A,FALSE,"adj";"adjPL2a",#N/A,FALSE,"adj";"adjPL2",#N/A,FALSE,"adj";"adjPL2b",#N/A,FALSE,"adj";"adjPL3",#N/A,FALSE,"adj";"adjPL4",#N/A,FALSE,"adj";"adjPL5",#N/A,FALSE,"adj";"adjBS2",#N/A,FALSE,"adj";"adjBS3",#N/A,FALSE,"adj";"adjCF1",#N/A,FALSE,"adj";"adjCF4",#N/A,FALSE,"adj"}</definedName>
    <definedName name="wrn.CumAndAdj." hidden="1">{"PL1",#N/A,FALSE,"cum";"PL2a",#N/A,FALSE,"cum";"PL2",#N/A,FALSE,"cum";"PL2b",#N/A,FALSE,"cum";"PL3",#N/A,FALSE,"cum";"PL4",#N/A,FALSE,"cum";"PL5",#N/A,FALSE,"cum";"cumBS2",#N/A,FALSE,"cum";"cumBS3",#N/A,FALSE,"cum";"cumCF",#N/A,FALSE,"cum";"cumFA",#N/A,FALSE,"cum";"adjPL1",#N/A,FALSE,"adj";"adjPL2a",#N/A,FALSE,"adj";"adjPL2",#N/A,FALSE,"adj";"adjPL2b",#N/A,FALSE,"adj";"adjPL3",#N/A,FALSE,"adj";"adjPL4",#N/A,FALSE,"adj";"adjPL5",#N/A,FALSE,"adj";"adjBS2",#N/A,FALSE,"adj";"adjBS3",#N/A,FALSE,"adj";"adjCF1",#N/A,FALSE,"adj";"adjCF4",#N/A,FALSE,"adj"}</definedName>
    <definedName name="wrn.Danilo." localSheetId="2" hidden="1">{#N/A,#N/A,TRUE,"Main Issues";#N/A,#N/A,TRUE,"Income statement ($)"}</definedName>
    <definedName name="wrn.Danilo." hidden="1">{#N/A,#N/A,TRUE,"Main Issues";#N/A,#N/A,TRUE,"Income statement ($)"}</definedName>
    <definedName name="wrn.Darwin." localSheetId="2" hidden="1">{#N/A,#N/A,FALSE,"Title";#N/A,#N/A,FALSE,"Assumptions";#N/A,#N/A,FALSE,"Bidder";#N/A,#N/A,FALSE,"Target";#N/A,#N/A,FALSE,"Curr";#N/A,#N/A,FALSE,"Prosp";#N/A,#N/A,FALSE,"Prosp+1";#N/A,#N/A,FALSE,"Summary";#N/A,#N/A,FALSE,"Debtsched";#N/A,#N/A,FALSE,"Sensitivities"}</definedName>
    <definedName name="wrn.Darwin." hidden="1">{#N/A,#N/A,FALSE,"Title";#N/A,#N/A,FALSE,"Assumptions";#N/A,#N/A,FALSE,"Bidder";#N/A,#N/A,FALSE,"Target";#N/A,#N/A,FALSE,"Curr";#N/A,#N/A,FALSE,"Prosp";#N/A,#N/A,FALSE,"Prosp+1";#N/A,#N/A,FALSE,"Summary";#N/A,#N/A,FALSE,"Debtsched";#N/A,#N/A,FALSE,"Sensitivities"}</definedName>
    <definedName name="wrn.DCF." localSheetId="2" hidden="1">{"DCF",#N/A,FALSE,"CF"}</definedName>
    <definedName name="wrn.DCF." hidden="1">{"DCF",#N/A,FALSE,"CF"}</definedName>
    <definedName name="wrn.DCF._.Valuation." localSheetId="2" hidden="1">{"value box",#N/A,TRUE,"DPL Inc. Fin Statements";"unlevered free cash flows",#N/A,TRUE,"DPL Inc. Fin Statements"}</definedName>
    <definedName name="wrn.DCF._.Valuation." hidden="1">{"value box",#N/A,TRUE,"DPL Inc. Fin Statements";"unlevered free cash flows",#N/A,TRUE,"DPL Inc. Fin Statements"}</definedName>
    <definedName name="wrn.DCF._.Valuation.2" localSheetId="2" hidden="1">{"value box",#N/A,TRUE,"DPL Inc. Fin Statements";"unlevered free cash flows",#N/A,TRUE,"DPL Inc. Fin Statements"}</definedName>
    <definedName name="wrn.DCF._.Valuation.2" hidden="1">{"value box",#N/A,TRUE,"DPL Inc. Fin Statements";"unlevered free cash flows",#N/A,TRUE,"DPL Inc. Fin Statements"}</definedName>
    <definedName name="wrn.dcf2" localSheetId="2" hidden="1">{"mgmt forecast",#N/A,FALSE,"Mgmt Forecast";"dcf table",#N/A,FALSE,"Mgmt Forecast";"sensitivity",#N/A,FALSE,"Mgmt Forecast";"table inputs",#N/A,FALSE,"Mgmt Forecast";"calculations",#N/A,FALSE,"Mgmt Forecast"}</definedName>
    <definedName name="wrn.dcf2" hidden="1">{"mgmt forecast",#N/A,FALSE,"Mgmt Forecast";"dcf table",#N/A,FALSE,"Mgmt Forecast";"sensitivity",#N/A,FALSE,"Mgmt Forecast";"table inputs",#N/A,FALSE,"Mgmt Forecast";"calculations",#N/A,FALSE,"Mgmt Forecast"}</definedName>
    <definedName name="wrn.DCFEpervier." localSheetId="2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btGermanGAAP2000_2009." localSheetId="2" hidden="1">{"DebtGGAAP1",#N/A,FALSE,"P&amp;L G GAAP"}</definedName>
    <definedName name="wrn.DebtGermanGAAP2000_2009." hidden="1">{"DebtGGAAP1",#N/A,FALSE,"P&amp;L G GAAP"}</definedName>
    <definedName name="wrn.DebtGermanGAAP2010_2019." localSheetId="2" hidden="1">{"DebtGGAAP2",#N/A,FALSE,"P&amp;L G GAAP"}</definedName>
    <definedName name="wrn.DebtGermanGAAP2010_2019." hidden="1">{"DebtGGAAP2",#N/A,FALSE,"P&amp;L G GAAP"}</definedName>
    <definedName name="wrn.DebtUSGAAP2000_2009." localSheetId="2" hidden="1">{"DebtUSGAAP1",#N/A,FALSE,"P&amp;L US GAAP"}</definedName>
    <definedName name="wrn.DebtUSGAAP2000_2009." hidden="1">{"DebtUSGAAP1",#N/A,FALSE,"P&amp;L US GAAP"}</definedName>
    <definedName name="wrn.DebtUSGAAP2010_2019." localSheetId="2" hidden="1">{"DebtUSGAAP2",#N/A,FALSE,"P&amp;L US GAAP"}</definedName>
    <definedName name="wrn.DebtUSGAAP2010_2019." hidden="1">{"DebtUSGAAP2",#N/A,FALSE,"P&amp;L US GAAP"}</definedName>
    <definedName name="wrn.Delchamps." localSheetId="2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wrn.Delchamps.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wrn.detail." localSheetId="2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ed._.P._.and._.L." localSheetId="2" hidden="1">{"P and L Detail Page 1",#N/A,FALSE,"Data";"P and L Detail Page 2",#N/A,FALSE,"Data"}</definedName>
    <definedName name="wrn.Detailed._.P._.and._.L." hidden="1">{"P and L Detail Page 1",#N/A,FALSE,"Data";"P and L Detail Page 2",#N/A,FALSE,"Data"}</definedName>
    <definedName name="wrn.DETTAGLI." localSheetId="2" hidden="1">{#N/A,#N/A,FALSE,"Flash"}</definedName>
    <definedName name="wrn.DETTAGLI." hidden="1">{#N/A,#N/A,FALSE,"Flash"}</definedName>
    <definedName name="wrn.DETTAGLI2" localSheetId="2" hidden="1">{#N/A,#N/A,FALSE,"Flash"}</definedName>
    <definedName name="wrn.DETTAGLI2" hidden="1">{#N/A,#N/A,FALSE,"Flash"}</definedName>
    <definedName name="wrn.dil_anal." localSheetId="2" hidden="1">{"hiden",#N/A,FALSE,"14";"hidden",#N/A,FALSE,"16";"hidden",#N/A,FALSE,"18";"hidden",#N/A,FALSE,"20"}</definedName>
    <definedName name="wrn.dil_anal." hidden="1">{"hiden",#N/A,FALSE,"14";"hidden",#N/A,FALSE,"16";"hidden",#N/A,FALSE,"18";"hidden",#N/A,FALSE,"20"}</definedName>
    <definedName name="wrn.dil_anal.1" localSheetId="2" hidden="1">{"hiden",#N/A,FALSE,"14";"hidden",#N/A,FALSE,"16";"hidden",#N/A,FALSE,"18";"hidden",#N/A,FALSE,"20"}</definedName>
    <definedName name="wrn.dil_anal.1" hidden="1">{"hiden",#N/A,FALSE,"14";"hidden",#N/A,FALSE,"16";"hidden",#N/A,FALSE,"18";"hidden",#N/A,FALSE,"20"}</definedName>
    <definedName name="wrn.document." localSheetId="2" hidden="1">{"consolidated",#N/A,FALSE,"Sheet1";"cms",#N/A,FALSE,"Sheet1";"fse",#N/A,FALSE,"Sheet1"}</definedName>
    <definedName name="wrn.document." hidden="1">{"consolidated",#N/A,FALSE,"Sheet1";"cms",#N/A,FALSE,"Sheet1";"fse",#N/A,FALSE,"Sheet1"}</definedName>
    <definedName name="wrn.document.1" localSheetId="2" hidden="1">{"comp",#N/A,FALSE,"SPEC";"footnotes",#N/A,FALSE,"SPEC"}</definedName>
    <definedName name="wrn.document.1" hidden="1">{"comp",#N/A,FALSE,"SPEC";"footnotes",#N/A,FALSE,"SPEC"}</definedName>
    <definedName name="wrn.documentaero." localSheetId="2" hidden="1">{"comps2",#N/A,FALSE,"AERO";"footnotes",#N/A,FALSE,"AERO"}</definedName>
    <definedName name="wrn.documentaero." hidden="1">{"comps2",#N/A,FALSE,"AERO";"footnotes",#N/A,FALSE,"AERO"}</definedName>
    <definedName name="wrn.documentaero.1" localSheetId="2" hidden="1">{"comps2",#N/A,FALSE,"AERO";"footnotes",#N/A,FALSE,"AERO"}</definedName>
    <definedName name="wrn.documentaero.1" hidden="1">{"comps2",#N/A,FALSE,"AERO";"footnotes",#N/A,FALSE,"AERO"}</definedName>
    <definedName name="wrn.documenthand." localSheetId="2" hidden="1">{"comps",#N/A,FALSE,"HANDPACK";"footnotes",#N/A,FALSE,"HANDPACK"}</definedName>
    <definedName name="wrn.documenthand." hidden="1">{"comps",#N/A,FALSE,"HANDPACK";"footnotes",#N/A,FALSE,"HANDPACK"}</definedName>
    <definedName name="wrn.documenthand.1" localSheetId="2" hidden="1">{"comps",#N/A,FALSE,"HANDPACK";"footnotes",#N/A,FALSE,"HANDPACK"}</definedName>
    <definedName name="wrn.documenthand.1" hidden="1">{"comps",#N/A,FALSE,"HANDPACK";"footnotes",#N/A,FALSE,"HANDPACK"}</definedName>
    <definedName name="wrn.Draft." localSheetId="2" hidden="1">{"Draft",#N/A,FALSE,"Feb-96"}</definedName>
    <definedName name="wrn.Draft." hidden="1">{"Draft",#N/A,FALSE,"Feb-96"}</definedName>
    <definedName name="wrn.Druck._.Monatsreporting." localSheetId="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wrn.Druck._.Monatsreporting.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wrn.Earnings._.Model.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conomic._.Value._.Added._.Analysis." localSheetId="2" hidden="1">{"EVA",#N/A,FALSE,"EVA";"WACC",#N/A,FALSE,"WACC"}</definedName>
    <definedName name="wrn.Economic._.Value._.Added._.Analysis." hidden="1">{"EVA",#N/A,FALSE,"EVA";"WACC",#N/A,FALSE,"WACC"}</definedName>
    <definedName name="wrn.Eilbericht_UBA." localSheetId="2" hidden="1">{"Eilbericht_UBA",#N/A,FALSE,"EB"}</definedName>
    <definedName name="wrn.Eilbericht_UBA." hidden="1">{"Eilbericht_UBA",#N/A,FALSE,"EB"}</definedName>
    <definedName name="wrn.EMM._.detail._.edition." localSheetId="2" hidden="1">{#N/A,#N/A,TRUE,"Cover";#N/A,#N/A,TRUE,"Content";"Orders EMM",#N/A,TRUE,"Order Sales";"project EMM",#N/A,TRUE,"Project Control";"Cash EMM",#N/A,TRUE,"Cash Control";"KPI EMM",#N/A,TRUE,"KPI-EMM";"Empl EMM",#N/A,TRUE,"Employees"}</definedName>
    <definedName name="wrn.EMM._.detail._.edition." hidden="1">{#N/A,#N/A,TRUE,"Cover";#N/A,#N/A,TRUE,"Content";"Orders EMM",#N/A,TRUE,"Order Sales";"project EMM",#N/A,TRUE,"Project Control";"Cash EMM",#N/A,TRUE,"Cash Control";"KPI EMM",#N/A,TRUE,"KPI-EMM";"Empl EMM",#N/A,TRUE,"Employees"}</definedName>
    <definedName name="wrn.equity._.comps." localSheetId="2" hidden="1">{"equity comps",#N/A,FALSE,"CS Comps";"equity comps",#N/A,FALSE,"PS Comps";"equity comps",#N/A,FALSE,"GIC_Comps";"equity comps",#N/A,FALSE,"GIC2_Comps"}</definedName>
    <definedName name="wrn.equity._.comps." hidden="1">{"equity comps",#N/A,FALSE,"CS Comps";"equity comps",#N/A,FALSE,"PS Comps";"equity comps",#N/A,FALSE,"GIC_Comps";"equity comps",#N/A,FALSE,"GIC2_Comps"}</definedName>
    <definedName name="wrn.equity._.comps.1" localSheetId="2" hidden="1">{"equity comps",#N/A,FALSE,"CS Comps";"equity comps",#N/A,FALSE,"PS Comps";"equity comps",#N/A,FALSE,"GIC_Comps";"equity comps",#N/A,FALSE,"GIC2_Comps"}</definedName>
    <definedName name="wrn.equity._.comps.1" hidden="1">{"equity comps",#N/A,FALSE,"CS Comps";"equity comps",#N/A,FALSE,"PS Comps";"equity comps",#N/A,FALSE,"GIC_Comps";"equity comps",#N/A,FALSE,"GIC2_Comps"}</definedName>
    <definedName name="wrn.Ergebnisbericht_UBA." localSheetId="2" hidden="1">{"Ergebnisbericht_UBA",#N/A,FALSE,"MB"}</definedName>
    <definedName name="wrn.Ergebnisbericht_UBA." hidden="1">{"Ergebnisbericht_UBA",#N/A,FALSE,"MB"}</definedName>
    <definedName name="wrn.Europe." localSheetId="2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xitAndSalesAssumptions." localSheetId="2" hidden="1">{#N/A,#N/A,FALSE,"ExitStrategy"}</definedName>
    <definedName name="wrn.ExitAndSalesAssumptions." hidden="1">{#N/A,#N/A,FALSE,"ExitStrategy"}</definedName>
    <definedName name="wrn.FCB." localSheetId="2" hidden="1">{"FCB_ALL",#N/A,FALSE,"FCB"}</definedName>
    <definedName name="wrn.FCB." hidden="1">{"FCB_ALL",#N/A,FALSE,"FCB"}</definedName>
    <definedName name="wrn.fcb2" localSheetId="2" hidden="1">{"FCB_ALL",#N/A,FALSE,"FCB"}</definedName>
    <definedName name="wrn.fcb2" hidden="1">{"FCB_ALL",#N/A,FALSE,"FCB"}</definedName>
    <definedName name="wrn.fin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wrn.fin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wrn.Final." localSheetId="2" hidden="1">{"Final",#N/A,FALSE,"Feb-96"}</definedName>
    <definedName name="wrn.Final." hidden="1">{"Final",#N/A,FALSE,"Feb-96"}</definedName>
    <definedName name="wrn.Finance.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ial." localSheetId="2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wrn.Financial." hidden="1">{#N/A,#N/A,FALSE,"Contents";#N/A,#N/A,FALSE,"Cash";#N/A,#N/A,FALSE,"Accts Rec";#N/A,#N/A,FALSE,"Prepaids &amp; Other";#N/A,#N/A,FALSE,"Property &amp; Equip";#N/A,#N/A,FALSE,"Property &amp; Equip ytd";#N/A,#N/A,FALSE,"Other Assets";#N/A,#N/A,FALSE,"AP Trade";#N/A,#N/A,FALSE,"Deferred Rev-ST";#N/A,#N/A,FALSE,"Accrued Payroll &amp; Benefits";#N/A,#N/A,FALSE,"Accrued Taxes Payable";#N/A,#N/A,FALSE,"Accounts Payable Other";#N/A,#N/A,FALSE,"Deferred Revenue";#N/A,#N/A,FALSE,"Notes Payable";#N/A,#N/A,FALSE,"Equity"}</definedName>
    <definedName name="wrn.Financial._.Output." localSheetId="2" hidden="1">{"P and L",#N/A,FALSE,"Financial Output";"Cashflow",#N/A,FALSE,"Financial Output";"Balance Sheet",#N/A,FALSE,"Financial Output"}</definedName>
    <definedName name="wrn.Financial._.Output." hidden="1">{"P and L",#N/A,FALSE,"Financial Output";"Cashflow",#N/A,FALSE,"Financial Output";"Balance Sheet",#N/A,FALSE,"Financial Output"}</definedName>
    <definedName name="wrn.Financials." localSheetId="2" hidden="1">{#N/A,#N/A,TRUE,"Income Statement";#N/A,#N/A,TRUE,"Balance Sheet";#N/A,#N/A,TRUE,"Cash Flow"}</definedName>
    <definedName name="wrn.Financials." hidden="1">{#N/A,#N/A,TRUE,"Income Statement";#N/A,#N/A,TRUE,"Balance Sheet";#N/A,#N/A,TRUE,"Cash Flow"}</definedName>
    <definedName name="wrn.Financials.2" localSheetId="2" hidden="1">{#N/A,#N/A,TRUE,"Income Statement";#N/A,#N/A,TRUE,"Balance Sheet";#N/A,#N/A,TRUE,"Cash Flow"}</definedName>
    <definedName name="wrn.Financials.2" hidden="1">{#N/A,#N/A,TRUE,"Income Statement";#N/A,#N/A,TRUE,"Balance Sheet";#N/A,#N/A,TRUE,"Cash Flow"}</definedName>
    <definedName name="wrn.Financials_long." localSheetId="2" hidden="1">{"IS",#N/A,FALSE,"Financials2 (Expanded)";"bsa",#N/A,FALSE,"Financials2 (Expanded)";"BS",#N/A,FALSE,"Financials2 (Expanded)";"CF",#N/A,FALSE,"Financials2 (Expanded)"}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inanzbedarfsrechnung." localSheetId="2" hidden="1">{#N/A,#N/A,FALSE,"Finanzbedarfsrechnung"}</definedName>
    <definedName name="wrn.Finanzbedarfsrechnung." hidden="1">{#N/A,#N/A,FALSE,"Finanzbedarfsrechnung"}</definedName>
    <definedName name="wrn.FinStatementsGGAAP." localSheetId="2" hidden="1">{"PLGGAAP1",#N/A,TRUE,"P&amp;L G GAAP";"PLGGAAP2",#N/A,TRUE,"P&amp;L G GAAP";"PLGGAAP3",#N/A,TRUE,"P&amp;L G GAAP";"PLGGAAP4",#N/A,TRUE,"P&amp;L G GAAP";"CFGGAAP1a",#N/A,TRUE,"P&amp;L G GAAP";"CFGGAAP2a",#N/A,TRUE,"P&amp;L G GAAP";"WCGGAAP1",#N/A,TRUE,"P&amp;L G GAAP";"WCGGAAP2",#N/A,TRUE,"P&amp;L G GAAP";"BSGGAAP1",#N/A,TRUE,"P&amp;L G GAAP";"BSGGAAP2",#N/A,TRUE,"P&amp;L G GAAP";"DebtGGAAP1",#N/A,TRUE,"P&amp;L G GAAP";"DebtGGAAP2",#N/A,TRUE,"P&amp;L G GAAP"}</definedName>
    <definedName name="wrn.FinStatementsGGAAP." hidden="1">{"PLGGAAP1",#N/A,TRUE,"P&amp;L G GAAP";"PLGGAAP2",#N/A,TRUE,"P&amp;L G GAAP";"PLGGAAP3",#N/A,TRUE,"P&amp;L G GAAP";"PLGGAAP4",#N/A,TRUE,"P&amp;L G GAAP";"CFGGAAP1a",#N/A,TRUE,"P&amp;L G GAAP";"CFGGAAP2a",#N/A,TRUE,"P&amp;L G GAAP";"WCGGAAP1",#N/A,TRUE,"P&amp;L G GAAP";"WCGGAAP2",#N/A,TRUE,"P&amp;L G GAAP";"BSGGAAP1",#N/A,TRUE,"P&amp;L G GAAP";"BSGGAAP2",#N/A,TRUE,"P&amp;L G GAAP";"DebtGGAAP1",#N/A,TRUE,"P&amp;L G GAAP";"DebtGGAAP2",#N/A,TRUE,"P&amp;L G GAAP"}</definedName>
    <definedName name="wrn.FinStatementsUSGAAP." localSheetId="2" hidden="1">{"PLUSGAAP1",#N/A,TRUE,"P&amp;L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GAAP";"BSUSGAAP1",#N/A,TRUE,"P&amp;L US GAAP";"BSUSGAAP2",#N/A,TRUE,"P&amp;L US GAAP";"DebtUSGAAP1",#N/A,TRUE,"P&amp;L US GAAP";"DebtUSGAAP2",#N/A,TRUE,"P&amp;L US GAAP"}</definedName>
    <definedName name="wrn.FinStatementsUSGAAP." hidden="1">{"PLUSGAAP1",#N/A,TRUE,"P&amp;L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GAAP";"BSUSGAAP1",#N/A,TRUE,"P&amp;L US GAAP";"BSUSGAAP2",#N/A,TRUE,"P&amp;L US GAAP";"DebtUSGAAP1",#N/A,TRUE,"P&amp;L US GAAP";"DebtUSGAAP2",#N/A,TRUE,"P&amp;L US GAAP"}</definedName>
    <definedName name="wrn.FIVE._.YEAR._.PROJECTION." localSheetId="2" hidden="1">{"FIVEYEAR",#N/A,TRUE,"SUMMARY";"FIVEYEAR",#N/A,TRUE,"Ratios";"FIVEYEAR",#N/A,TRUE,"Revenue";"FIVEYEAR",#N/A,TRUE,"DETAIL";"FIVEYEAR",#N/A,TRUE,"Payroll"}</definedName>
    <definedName name="wrn.FIVE._.YEAR._.PROJECTION." hidden="1">{"FIVEYEAR",#N/A,TRUE,"SUMMARY";"FIVEYEAR",#N/A,TRUE,"Ratios";"FIVEYEAR",#N/A,TRUE,"Revenue";"FIVEYEAR",#N/A,TRUE,"DETAIL";"FIVEYEAR",#N/A,TRUE,"Payroll"}</definedName>
    <definedName name="wrn.Five._.Year._.Record." localSheetId="2" hidden="1">{"Five Year Record",#N/A,FALSE,"Front and Back"}</definedName>
    <definedName name="wrn.Five._.Year._.Record." hidden="1">{"Five Year Record",#N/A,FALSE,"Front and Back"}</definedName>
    <definedName name="wrn.FLUJO._.CAJA." localSheetId="2" hidden="1">{"FLUJO DE CAJA",#N/A,FALSE,"Hoja1";"ANEXOS FLUJO",#N/A,FALSE,"Hoja1"}</definedName>
    <definedName name="wrn.FLUJO._.CAJA." hidden="1">{"FLUJO DE CAJA",#N/A,FALSE,"Hoja1";"ANEXOS FLUJO",#N/A,FALSE,"Hoja1"}</definedName>
    <definedName name="wrn.for._.TenneT." localSheetId="2" hidden="1">{#N/A,#N/A,TRUE,"Cover";#N/A,#N/A,TRUE,"Corrections";#N/A,#N/A,TRUE,"Tariffs DTe";#N/A,#N/A,TRUE,"Revenues";#N/A,#N/A,TRUE,"Energie&amp;Vermogen";#N/A,#N/A,TRUE,"TPA";#N/A,#N/A,TRUE,"Opex 1";#N/A,#N/A,TRUE,"Capital Expenditures";#N/A,#N/A,TRUE,"Budget TenneT";#N/A,#N/A,TRUE,"P&amp;L";#N/A,#N/A,TRUE,"BS";#N/A,#N/A,TRUE,"Debt";#N/A,#N/A,TRUE,"Lines";#N/A,#N/A,TRUE,"Stations";#N/A,#N/A,TRUE,"Cap. Expenses";#N/A,#N/A,TRUE,"Land";#N/A,#N/A,TRUE,"Cen Proces Sys";#N/A,#N/A,TRUE,"telecom";#N/A,#N/A,TRUE,"Other"}</definedName>
    <definedName name="wrn.for._.TenneT." hidden="1">{#N/A,#N/A,TRUE,"Cover";#N/A,#N/A,TRUE,"Corrections";#N/A,#N/A,TRUE,"Tariffs DTe";#N/A,#N/A,TRUE,"Revenues";#N/A,#N/A,TRUE,"Energie&amp;Vermogen";#N/A,#N/A,TRUE,"TPA";#N/A,#N/A,TRUE,"Opex 1";#N/A,#N/A,TRUE,"Capital Expenditures";#N/A,#N/A,TRUE,"Budget TenneT";#N/A,#N/A,TRUE,"P&amp;L";#N/A,#N/A,TRUE,"BS";#N/A,#N/A,TRUE,"Debt";#N/A,#N/A,TRUE,"Lines";#N/A,#N/A,TRUE,"Stations";#N/A,#N/A,TRUE,"Cap. Expenses";#N/A,#N/A,TRUE,"Land";#N/A,#N/A,TRUE,"Cen Proces Sys";#N/A,#N/A,TRUE,"telecom";#N/A,#N/A,TRUE,"Other"}</definedName>
    <definedName name="wrn.forecast." localSheetId="2" hidden="1">{#N/A,#N/A,FALSE,"model"}</definedName>
    <definedName name="wrn.forecast." hidden="1">{#N/A,#N/A,FALSE,"model"}</definedName>
    <definedName name="wrn.forecastassumptions." localSheetId="2" hidden="1">{#N/A,#N/A,FALSE,"model"}</definedName>
    <definedName name="wrn.forecastassumptions." hidden="1">{#N/A,#N/A,FALSE,"model"}</definedName>
    <definedName name="wrn.forecastROIC." localSheetId="2" hidden="1">{#N/A,#N/A,FALSE,"model"}</definedName>
    <definedName name="wrn.forecastROIC." hidden="1">{#N/A,#N/A,FALSE,"model"}</definedName>
    <definedName name="wrn.FORM6C." localSheetId="2" hidden="1">{#N/A,#N/A,FALSE,"COMP"}</definedName>
    <definedName name="wrn.FORM6C." hidden="1">{#N/A,#N/A,FALSE,"COMP"}</definedName>
    <definedName name="wrn.Friendly." localSheetId="2" hidden="1">{#N/A,#N/A,TRUE,"Julio";#N/A,#N/A,TRUE,"Agosto";#N/A,#N/A,TRUE,"BHCo";#N/A,#N/A,TRUE,"Abril";#N/A,#N/A,TRUE,"Pro Forma"}</definedName>
    <definedName name="wrn.Friendly." hidden="1">{#N/A,#N/A,TRUE,"Julio";#N/A,#N/A,TRUE,"Agosto";#N/A,#N/A,TRUE,"BHCo";#N/A,#N/A,TRUE,"Abril";#N/A,#N/A,TRUE,"Pro Forma"}</definedName>
    <definedName name="wrn.Front._.Page." localSheetId="2" hidden="1">{"Front Page",#N/A,FALSE,"Front Page"}</definedName>
    <definedName name="wrn.Front._.Page." hidden="1">{"Front Page",#N/A,FALSE,"Front Page"}</definedName>
    <definedName name="wrn.Front_Page." localSheetId="2" hidden="1">{"Front_Page",#N/A,FALSE,"Front Page"}</definedName>
    <definedName name="wrn.Front_Page." hidden="1">{"Front_Page",#N/A,FALSE,"Front Page"}</definedName>
    <definedName name="wrn.FULL." localSheetId="2" hidden="1">{"divisions",#N/A,TRUE,"Drivers";"PandL_Ratios",#N/A,TRUE,"P&amp;L"}</definedName>
    <definedName name="wrn.FULL." hidden="1">{"divisions",#N/A,TRUE,"Drivers";"PandL_Ratios",#N/A,TRUE,"P&amp;L"}</definedName>
    <definedName name="wrn.Full._.model." localSheetId="2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wrn.Full._.model.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wrn.Full._.Monty." localSheetId="2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Pack." localSheetId="2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Full._.Pack.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full._.report." localSheetId="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2" localSheetId="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without._.data." localSheetId="2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ull._.without._.data.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Y96sbp99" localSheetId="2" hidden="1">{#N/A,#N/A,FALSE,"FY97";#N/A,#N/A,FALSE,"FY98";#N/A,#N/A,FALSE,"FY99";#N/A,#N/A,FALSE,"FY00";#N/A,#N/A,FALSE,"FY01"}</definedName>
    <definedName name="wrn.FY96sbp99" hidden="1">{#N/A,#N/A,FALSE,"FY97";#N/A,#N/A,FALSE,"FY98";#N/A,#N/A,FALSE,"FY99";#N/A,#N/A,FALSE,"FY00";#N/A,#N/A,FALSE,"FY01"}</definedName>
    <definedName name="wrn.FY97SBP." localSheetId="2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FY97SBP2" localSheetId="2" hidden="1">{#N/A,#N/A,FALSE,"FY97";#N/A,#N/A,FALSE,"FY98";#N/A,#N/A,FALSE,"FY99";#N/A,#N/A,FALSE,"FY00";#N/A,#N/A,FALSE,"FY01"}</definedName>
    <definedName name="wrn.FY97SBP2" hidden="1">{#N/A,#N/A,FALSE,"FY97";#N/A,#N/A,FALSE,"FY98";#N/A,#N/A,FALSE,"FY99";#N/A,#N/A,FALSE,"FY00";#N/A,#N/A,FALSE,"FY01"}</definedName>
    <definedName name="wrn.GANANCIAS._.Y._.PERDIDAS." localSheetId="2" hidden="1">{"GAN.Y PERD.RESUMIDO",#N/A,FALSE,"Hoja1";"GAN.Y PERD.DETALLADO",#N/A,FALSE,"Hoja1"}</definedName>
    <definedName name="wrn.GANANCIAS._.Y._.PERDIDAS." hidden="1">{"GAN.Y PERD.RESUMIDO",#N/A,FALSE,"Hoja1";"GAN.Y PERD.DETALLADO",#N/A,FALSE,"Hoja1"}</definedName>
    <definedName name="wrn.Gefran." localSheetId="2" hidden="1">{"CECons",#N/A,FALSE,"CE"}</definedName>
    <definedName name="wrn.Gefran." hidden="1">{"CECons",#N/A,FALSE,"CE"}</definedName>
    <definedName name="wrn.General_Model_Assumptions." localSheetId="2" hidden="1">{#N/A,#N/A,FALSE,"GenAssump"}</definedName>
    <definedName name="wrn.General_Model_Assumptions." hidden="1">{#N/A,#N/A,FALSE,"GenAssump"}</definedName>
    <definedName name="wrn.Geographic._.Trends." localSheetId="2" hidden="1">{"Geographic P1",#N/A,FALSE,"Division &amp; Geog"}</definedName>
    <definedName name="wrn.Geographic._.Trends." hidden="1">{"Geographic P1",#N/A,FALSE,"Division &amp; Geog"}</definedName>
    <definedName name="wrn.Globale." localSheetId="2" hidden="1">{#N/A,#N/A,TRUE,"Scenari";#N/A,#N/A,TRUE,"Wacc";#N/A,#N/A,TRUE,"DCF";#N/A,#N/A,TRUE,"TV";#N/A,#N/A,TRUE,"Ctrl";#N/A,#N/A,TRUE,"EVA ";#N/A,#N/A,TRUE,"Mista"}</definedName>
    <definedName name="wrn.Globale." hidden="1">{#N/A,#N/A,TRUE,"Scenari";#N/A,#N/A,TRUE,"Wacc";#N/A,#N/A,TRUE,"DCF";#N/A,#N/A,TRUE,"TV";#N/A,#N/A,TRUE,"Ctrl";#N/A,#N/A,TRUE,"EVA ";#N/A,#N/A,TRUE,"Mista"}</definedName>
    <definedName name="wrn.Graph._.edition." localSheetId="2" hidden="1">{#N/A,#N/A,FALSE,"KPI-EMM-Graph";#N/A,#N/A,FALSE,"Cost Graph";#N/A,#N/A,FALSE,"Cash graph";#N/A,#N/A,FALSE,"Order Sales Graph"}</definedName>
    <definedName name="wrn.Graph._.edition." hidden="1">{#N/A,#N/A,FALSE,"KPI-EMM-Graph";#N/A,#N/A,FALSE,"Cost Graph";#N/A,#N/A,FALSE,"Cash graph";#N/A,#N/A,FALSE,"Order Sales Graph"}</definedName>
    <definedName name="wrn.GRAPHS." localSheetId="2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GRF_1." localSheetId="2" hidden="1">{"VISTA_1",#N/A,FALSE,"GRAFO"}</definedName>
    <definedName name="wrn.GRF_1." hidden="1">{"VISTA_1",#N/A,FALSE,"GRAFO"}</definedName>
    <definedName name="Wrn.gtr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gt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GuV." localSheetId="2" hidden="1">{#N/A,#N/A,FALSE,"Layout GuV"}</definedName>
    <definedName name="wrn.GuV." hidden="1">{#N/A,#N/A,FALSE,"Layout GuV"}</definedName>
    <definedName name="wrn.Historical._.Cost._.PWC." localSheetId="2" hidden="1">{#N/A,#N/A,TRUE,"Cover His PWC";#N/A,#N/A,TRUE,"P&amp;L";#N/A,#N/A,TRUE,"BS";#N/A,#N/A,TRUE,"Depreciation";#N/A,#N/A,TRUE,"GRAPHS";#N/A,#N/A,TRUE,"DCF EBITDA Multiple";#N/A,#N/A,TRUE,"DCF Perpetual Growth"}</definedName>
    <definedName name="wrn.Historical._.Cost._.PWC." hidden="1">{#N/A,#N/A,TRUE,"Cover His PWC";#N/A,#N/A,TRUE,"P&amp;L";#N/A,#N/A,TRUE,"BS";#N/A,#N/A,TRUE,"Depreciation";#N/A,#N/A,TRUE,"GRAPHS";#N/A,#N/A,TRUE,"DCF EBITDA Multiple";#N/A,#N/A,TRUE,"DCF Perpetual Growth"}</definedName>
    <definedName name="wrn.Historical._.Cost._.TenneT." localSheetId="2" hidden="1">{#N/A,#N/A,TRUE,"Cover His T";#N/A,#N/A,TRUE,"P&amp;L";#N/A,#N/A,TRUE,"BS";#N/A,#N/A,TRUE,"Depreciation";#N/A,#N/A,TRUE,"GRAPHS";#N/A,#N/A,TRUE,"DCF EBITDA Multiple";#N/A,#N/A,TRUE,"DCF Perpetual Growth"}</definedName>
    <definedName name="wrn.Historical._.Cost._.TenneT." hidden="1">{#N/A,#N/A,TRUE,"Cover His T";#N/A,#N/A,TRUE,"P&amp;L";#N/A,#N/A,TRUE,"BS";#N/A,#N/A,TRUE,"Depreciation";#N/A,#N/A,TRUE,"GRAPHS";#N/A,#N/A,TRUE,"DCF EBITDA Multiple";#N/A,#N/A,TRUE,"DCF Perpetual Growth"}</definedName>
    <definedName name="wrn.history." localSheetId="2" hidden="1">{#N/A,#N/A,FALSE,"model"}</definedName>
    <definedName name="wrn.history." hidden="1">{#N/A,#N/A,FALSE,"model"}</definedName>
    <definedName name="wrn.histROIC." localSheetId="2" hidden="1">{#N/A,#N/A,FALSE,"model"}</definedName>
    <definedName name="wrn.histROIC." hidden="1">{#N/A,#N/A,FALSE,"model"}</definedName>
    <definedName name="wrn.income._.statement." localSheetId="2" hidden="1">{"income statement",#N/A,FALSE,"ATLAS-A"}</definedName>
    <definedName name="wrn.income._.statement." hidden="1">{"income statement",#N/A,FALSE,"ATLAS-A"}</definedName>
    <definedName name="wrn.Info._.Pack." localSheetId="2" hidden="1">{"Assump",#N/A,FALSE,"Assumptions";"Summary Table",#N/A,FALSE,"Results";"Pie Charts",#N/A,FALSE,"Assumptions";"CF",#N/A,FALSE,"Cashflows";"Terry",#N/A,FALSE,"Terry Sheet"}</definedName>
    <definedName name="wrn.Info._.Pack." hidden="1">{"Assump",#N/A,FALSE,"Assumptions";"Summary Table",#N/A,FALSE,"Results";"Pie Charts",#N/A,FALSE,"Assumptions";"CF",#N/A,FALSE,"Cashflows";"Terry",#N/A,FALSE,"Terry Sheet"}</definedName>
    <definedName name="wrn.Inputs." localSheetId="2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Inputsheet_ProjectInput." localSheetId="2" hidden="1">{"ProjectInput",#N/A,FALSE,"INPUT-AREA"}</definedName>
    <definedName name="wrn.Inputsheet_ProjectInput." hidden="1">{"ProjectInput",#N/A,FALSE,"INPUT-AREA"}</definedName>
    <definedName name="wrn.Internal._.Detail." localSheetId="2" hidden="1">{"IntDetail",#N/A,FALSE,"Reports";"IntSummary",#N/A,FALSE,"Reports"}</definedName>
    <definedName name="wrn.Internal._.Detail." hidden="1">{"IntDetail",#N/A,FALSE,"Reports";"IntSummary",#N/A,FALSE,"Reports"}</definedName>
    <definedName name="wrn.Internal._.Detail._1" localSheetId="2" hidden="1">{"IntDetail",#N/A,FALSE,"Reports";"IntSummary",#N/A,FALSE,"Reports"}</definedName>
    <definedName name="wrn.Internal._.Detail._1" hidden="1">{"IntDetail",#N/A,FALSE,"Reports";"IntSummary",#N/A,FALSE,"Reports"}</definedName>
    <definedName name="wrn.Introduction." localSheetId="2" hidden="1">{#N/A,#N/A,TRUE,"Cover";#N/A,#N/A,TRUE,"Valuation Summary";#N/A,#N/A,TRUE,"Valuation Summary (2)";#N/A,#N/A,TRUE,"FCF Summary";#N/A,#N/A,TRUE,"Macro Assumptions";#N/A,#N/A,TRUE,"Tariffs DTe";#N/A,#N/A,TRUE,"Revenues";#N/A,#N/A,TRUE,"System Services";#N/A,#N/A,TRUE,"TPA";#N/A,#N/A,TRUE,"Opex 1";#N/A,#N/A,TRUE,"Opex";#N/A,#N/A,TRUE,"Assumptions";#N/A,#N/A,TRUE,"Capital Expenditures";#N/A,#N/A,TRUE,"WACC_DTe";#N/A,#N/A,TRUE,"WACC";#N/A,#N/A,TRUE,"TComps";#N/A,#N/A,TRUE,"AComps";#N/A,#N/A,TRUE,"ACompsG"}</definedName>
    <definedName name="wrn.Introduction." hidden="1">{#N/A,#N/A,TRUE,"Cover";#N/A,#N/A,TRUE,"Valuation Summary";#N/A,#N/A,TRUE,"Valuation Summary (2)";#N/A,#N/A,TRUE,"FCF Summary";#N/A,#N/A,TRUE,"Macro Assumptions";#N/A,#N/A,TRUE,"Tariffs DTe";#N/A,#N/A,TRUE,"Revenues";#N/A,#N/A,TRUE,"System Services";#N/A,#N/A,TRUE,"TPA";#N/A,#N/A,TRUE,"Opex 1";#N/A,#N/A,TRUE,"Opex";#N/A,#N/A,TRUE,"Assumptions";#N/A,#N/A,TRUE,"Capital Expenditures";#N/A,#N/A,TRUE,"WACC_DTe";#N/A,#N/A,TRUE,"WACC";#N/A,#N/A,TRUE,"TComps";#N/A,#N/A,TRUE,"AComps";#N/A,#N/A,TRUE,"ACompsG"}</definedName>
    <definedName name="wrn.Komplettausdruck." localSheetId="2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Komplettausdruck.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llll." localSheetId="2" hidden="1">{#N/A,#N/A,FALSE,"AMMORTAMENTI 1994"}</definedName>
    <definedName name="wrn.llll." hidden="1">{#N/A,#N/A,FALSE,"AMMORTAMENTI 1994"}</definedName>
    <definedName name="wrn.LoanInformation." localSheetId="2" hidden="1">{"LoanSchedule",#N/A,FALSE,"LoanAssumptions";"LoanAssumptions",#N/A,FALSE,"LoanAssumptions"}</definedName>
    <definedName name="wrn.LoanInformation." hidden="1">{"LoanSchedule",#N/A,FALSE,"LoanAssumptions";"LoanAssumptions",#N/A,FALSE,"LoanAssumptions"}</definedName>
    <definedName name="wrn.MAANDBERICHT." localSheetId="2" hidden="1">{#N/A,#N/A,FALSE,"GUV";#N/A,#N/A,FALSE,"BIL";#N/A,#N/A,FALSE,"KFR";#N/A,#N/A,FALSE,"F111C";#N/A,#N/A,FALSE,"F111B";#N/A,#N/A,FALSE,"FB";#N/A,#N/A,FALSE,"FBMON";#N/A,#N/A,FALSE,"SPARTE"}</definedName>
    <definedName name="wrn.MAANDBERICHT." hidden="1">{#N/A,#N/A,FALSE,"GUV";#N/A,#N/A,FALSE,"BIL";#N/A,#N/A,FALSE,"KFR";#N/A,#N/A,FALSE,"F111C";#N/A,#N/A,FALSE,"F111B";#N/A,#N/A,FALSE,"FB";#N/A,#N/A,FALSE,"FBMON";#N/A,#N/A,FALSE,"SPARTE"}</definedName>
    <definedName name="wrn.mario" localSheetId="2" hidden="1">{"Area1",#N/A,TRUE,"Obiettivo";"Area2",#N/A,TRUE,"Dati per Direzione"}</definedName>
    <definedName name="wrn.mario" hidden="1">{"Area1",#N/A,TRUE,"Obiettivo";"Area2",#N/A,TRUE,"Dati per Direzione"}</definedName>
    <definedName name="wrn.Mario." localSheetId="2" hidden="1">{"Area1",#N/A,TRUE,"Obiettivo";"Area2",#N/A,TRUE,"Dati per Direzione"}</definedName>
    <definedName name="wrn.Mario." hidden="1">{"Area1",#N/A,TRUE,"Obiettivo";"Area2",#N/A,TRUE,"Dati per Direzione"}</definedName>
    <definedName name="wrn.Mason._.Deliverables." localSheetId="2" hidden="1">{#N/A,#N/A,FALSE,"Data &amp; Key Results";#N/A,#N/A,FALSE,"Summary Template";#N/A,#N/A,FALSE,"Budget";#N/A,#N/A,FALSE,"Present Value Comparison";#N/A,#N/A,FALSE,"Cashflow";#N/A,#N/A,FALSE,"Income";#N/A,#N/A,FALSE,"Inputs"}</definedName>
    <definedName name="wrn.Mason._.Deliverables." hidden="1">{#N/A,#N/A,FALSE,"Data &amp; Key Results";#N/A,#N/A,FALSE,"Summary Template";#N/A,#N/A,FALSE,"Budget";#N/A,#N/A,FALSE,"Present Value Comparison";#N/A,#N/A,FALSE,"Cashflow";#N/A,#N/A,FALSE,"Income";#N/A,#N/A,FALSE,"Inputs"}</definedName>
    <definedName name="wrn.Massimo." localSheetId="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y._.21." localSheetId="2" hidden="1">{#N/A,#N/A,TRUE,"Cover";#N/A,#N/A,TRUE,"Tariffs DTe";#N/A,#N/A,TRUE,"Revenues";#N/A,#N/A,TRUE,"Operating Expenses";#N/A,#N/A,TRUE,"Energy &amp; Power";#N/A,#N/A,TRUE,"Grid Costs";#N/A,#N/A,TRUE,"TPA";#N/A,#N/A,TRUE,"Maintenance";#N/A,#N/A,TRUE,"Personnel";#N/A,#N/A,TRUE,"General";#N/A,#N/A,TRUE,"P&amp;L";#N/A,#N/A,TRUE,"Capital Expenditures";#N/A,#N/A,TRUE,"Assumptions";#N/A,#N/A,TRUE,"Working Capital";#N/A,#N/A,TRUE,"Cash";#N/A,#N/A,TRUE,"Equity";#N/A,#N/A,TRUE,"Deferred Income";#N/A,#N/A,TRUE,"Provisions";#N/A,#N/A,TRUE,"Debt";#N/A,#N/A,TRUE,"BS";#N/A,#N/A,TRUE,"WACC_DTe"}</definedName>
    <definedName name="wrn.May._.21." hidden="1">{#N/A,#N/A,TRUE,"Cover";#N/A,#N/A,TRUE,"Tariffs DTe";#N/A,#N/A,TRUE,"Revenues";#N/A,#N/A,TRUE,"Operating Expenses";#N/A,#N/A,TRUE,"Energy &amp; Power";#N/A,#N/A,TRUE,"Grid Costs";#N/A,#N/A,TRUE,"TPA";#N/A,#N/A,TRUE,"Maintenance";#N/A,#N/A,TRUE,"Personnel";#N/A,#N/A,TRUE,"General";#N/A,#N/A,TRUE,"P&amp;L";#N/A,#N/A,TRUE,"Capital Expenditures";#N/A,#N/A,TRUE,"Assumptions";#N/A,#N/A,TRUE,"Working Capital";#N/A,#N/A,TRUE,"Cash";#N/A,#N/A,TRUE,"Equity";#N/A,#N/A,TRUE,"Deferred Income";#N/A,#N/A,TRUE,"Provisions";#N/A,#N/A,TRUE,"Debt";#N/A,#N/A,TRUE,"BS";#N/A,#N/A,TRUE,"WACC_DTe"}</definedName>
    <definedName name="wrn.memo." localSheetId="2" hidden="1">{#N/A,#N/A,TRUE,"financial";#N/A,#N/A,TRUE,"plants"}</definedName>
    <definedName name="wrn.memo." hidden="1">{#N/A,#N/A,TRUE,"financial";#N/A,#N/A,TRUE,"plants"}</definedName>
    <definedName name="wrn.MENSILE." localSheetId="2" hidden="1">{#N/A,#N/A,TRUE,"covmen";#N/A,#N/A,TRUE,"ECORID";#N/A,#N/A,TRUE,"ECOTRA";#N/A,#N/A,TRUE,"ECOTOT";#N/A,#N/A,TRUE,"FATSOC";#N/A,#N/A,TRUE,"FATDIV";#N/A,#N/A,TRUE,"FATGEO";#N/A,#N/A,TRUE,"ORDINI";#N/A,#N/A,TRUE,"TESORI";#N/A,#N/A,TRUE,"RENDFIN"}</definedName>
    <definedName name="wrn.MENSILE." hidden="1">{#N/A,#N/A,TRUE,"covmen";#N/A,#N/A,TRUE,"ECORID";#N/A,#N/A,TRUE,"ECOTRA";#N/A,#N/A,TRUE,"ECOTOT";#N/A,#N/A,TRUE,"FATSOC";#N/A,#N/A,TRUE,"FATDIV";#N/A,#N/A,TRUE,"FATGEO";#N/A,#N/A,TRUE,"ORDINI";#N/A,#N/A,TRUE,"TESORI";#N/A,#N/A,TRUE,"RENDFIN"}</definedName>
    <definedName name="wrn.merger." localSheetId="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odel." localSheetId="2" hidden="1">{"DCF",#N/A,FALSE,"DCF"}</definedName>
    <definedName name="wrn.Model." hidden="1">{"DCF",#N/A,FALSE,"DCF"}</definedName>
    <definedName name="wrn.Model._.Summary._.for._.Mr._.Savage." localSheetId="2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wrn.Model._.Summary._.for._.Mr._.Savage." hidden="1">{#N/A,#N/A,FALSE,"IC Annex";#N/A,#N/A,FALSE,"Sensitivity";#N/A,#N/A,FALSE,"Key Assumptions";#N/A,#N/A,FALSE,"Graphs";#N/A,#N/A,FALSE,"Global Assumptions";#N/A,#N/A,FALSE,"P&amp;L";#N/A,#N/A,FALSE,"Balance Sheet";#N/A,#N/A,FALSE,"Cash Flow"}</definedName>
    <definedName name="wrn.Model._.Summary._.Output." localSheetId="2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wrn.Model._.Summary._.Output." hidden="1">{#N/A,#N/A,FALSE,"Global Assumptions";#N/A,#N/A,FALSE,"NZ Valuation";#N/A,#N/A,FALSE,"P&amp;L";#N/A,#N/A,FALSE,"Balance Sheet";#N/A,#N/A,FALSE,"Cash Flow";#N/A,#N/A,FALSE,"Key Assumptions";#N/A,#N/A,FALSE,"Graphs";#N/A,#N/A,FALSE,"Core EBIT Summary";#N/A,#N/A,FALSE,"National Tolls - Residential";#N/A,#N/A,FALSE,"National Tolls - Business";#N/A,#N/A,FALSE,"Internat'l Tolls - Residential";#N/A,#N/A,FALSE,"Internat'l Tolls - Business";#N/A,#N/A,FALSE,"Faxplus";#N/A,#N/A,FALSE,"Business Local Service";#N/A,#N/A,FALSE,"Data Services";#N/A,#N/A,FALSE,"Cellular"}</definedName>
    <definedName name="wrn.Model._.Summary._.Short." localSheetId="2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wrn.Model._.Summary._.Short.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wrn.Modello.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lyRentRoll." localSheetId="2" hidden="1">{"MonthlyRentRoll",#N/A,FALSE,"RentRoll"}</definedName>
    <definedName name="wrn.MonthlyRentRoll." hidden="1">{"MonthlyRentRoll",#N/A,FALSE,"RentRoll"}</definedName>
    <definedName name="wrn.Narrativos." localSheetId="2" hidden="1">{#N/A,#N/A,FALSE,"cuadros narrativo"}</definedName>
    <definedName name="wrn.Narrativos." hidden="1">{#N/A,#N/A,FALSE,"cuadros narrativo"}</definedName>
    <definedName name="wrn.NOTA._.INTEGRATIVA._.TITOLI." localSheetId="2" hidden="1">{#N/A,#N/A,FALSE,"2";#N/A,#N/A,FALSE,"2,1";#N/A,#N/A,FALSE,"Var annue tit.imm. ";#N/A,#N/A,FALSE,"2,3";#N/A,#N/A,FALSE,"Var annue titoli - prospetto"}</definedName>
    <definedName name="wrn.NOTA._.INTEGRATIVA._.TITOLI." hidden="1">{#N/A,#N/A,FALSE,"2";#N/A,#N/A,FALSE,"2,1";#N/A,#N/A,FALSE,"Var annue tit.imm. ";#N/A,#N/A,FALSE,"2,3";#N/A,#N/A,FALSE,"Var annue titoli - prospetto"}</definedName>
    <definedName name="wrn.NPV._.Matrix." localSheetId="2" hidden="1">{"NPV Matrix","Aquarius 0 Change IBES",FALSE,"A";"NPV Matrix","Aquarius 5 Discount",FALSE,"A";"NPV Matrix","Aquarius 10 Discount",FALSE,"A";"NPV Matrix","Aquarius 5 Increase",FALSE,"A";"NPV Matrix","Aquarius 10 Increase",FALSE,"A";"NPV Matrix","Aries No IBES Change",FALSE,"A";"NPV Matrix","Aries 5 Discount",FALSE,"A";"NPV Matrix","Aries 10 Discount",FALSE,"A";"NPV Matrix","Aries 5 Premium",FALSE,"A";"NPV Matrix","Aries 10 Premium",FALSE,"A"}</definedName>
    <definedName name="wrn.NPV._.Matrix." hidden="1">{"NPV Matrix","Aquarius 0 Change IBES",FALSE,"A";"NPV Matrix","Aquarius 5 Discount",FALSE,"A";"NPV Matrix","Aquarius 10 Discount",FALSE,"A";"NPV Matrix","Aquarius 5 Increase",FALSE,"A";"NPV Matrix","Aquarius 10 Increase",FALSE,"A";"NPV Matrix","Aries No IBES Change",FALSE,"A";"NPV Matrix","Aries 5 Discount",FALSE,"A";"NPV Matrix","Aries 10 Discount",FALSE,"A";"NPV Matrix","Aries 5 Premium",FALSE,"A";"NPV Matrix","Aries 10 Premium",FALSE,"A"}</definedName>
    <definedName name="wrn.ntfinance." localSheetId="2" hidden="1">{"Rate",#N/A,TRUE,"SUMMARY";"Ratios",#N/A,TRUE,"Ratios";"BUDGETREVENUE",#N/A,TRUE,"Revenue";"TOTALS",#N/A,TRUE,"DETAIL"}</definedName>
    <definedName name="wrn.ntfinance." hidden="1">{"Rate",#N/A,TRUE,"SUMMARY";"Ratios",#N/A,TRUE,"Ratios";"BUDGETREVENUE",#N/A,TRUE,"Revenue";"TOTALS",#N/A,TRUE,"DETAIL"}</definedName>
    <definedName name="wrn.oool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oool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OperatingAssumtions." localSheetId="2" hidden="1">{#N/A,#N/A,FALSE,"OperatingAssumptions"}</definedName>
    <definedName name="wrn.OperatingAssumtions." hidden="1">{#N/A,#N/A,FALSE,"OperatingAssumptions"}</definedName>
    <definedName name="wrn.Output." localSheetId="2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_from_AB" localSheetId="2" hidden="1">{"DCF","UPSIDE CASE",FALSE,"Sheet1";"DCF","BASE CASE",FALSE,"Sheet1";"DCF","DOWNSIDE CASE",FALSE,"Sheet1"}</definedName>
    <definedName name="wrn.OUTPUT._from_AB" hidden="1">{"DCF","UPSIDE CASE",FALSE,"Sheet1";"DCF","BASE CASE",FALSE,"Sheet1";"DCF","DOWNSIDE CASE",FALSE,"Sheet1"}</definedName>
    <definedName name="wrn.OUTPUT._from_DBAB" localSheetId="2" hidden="1">{"DCF","UPSIDE CASE",FALSE,"Sheet1";"DCF","BASE CASE",FALSE,"Sheet1";"DCF","DOWNSIDE CASE",FALSE,"Sheet1"}</definedName>
    <definedName name="wrn.OUTPUT._from_DBAB" hidden="1">{"DCF","UPSIDE CASE",FALSE,"Sheet1";"DCF","BASE CASE",FALSE,"Sheet1";"DCF","DOWNSIDE CASE",FALSE,"Sheet1"}</definedName>
    <definedName name="wrn.pag_1." localSheetId="2" hidden="1">{#N/A,#N/A,FALSE,"COPERTINA"}</definedName>
    <definedName name="wrn.pag_1." hidden="1">{#N/A,#N/A,FALSE,"COPERTINA"}</definedName>
    <definedName name="wrn.PARA._.EL._.CONSEJO." localSheetId="2" hidden="1">{"CONSEJO",#N/A,FALSE,"Dist p0";"CONSEJO",#N/A,FALSE,"Ficha CODICE"}</definedName>
    <definedName name="wrn.PARA._.EL._.CONSEJO." hidden="1">{"CONSEJO",#N/A,FALSE,"Dist p0";"CONSEJO",#N/A,FALSE,"Ficha CODICE"}</definedName>
    <definedName name="wrn.PARA._.LA._.CARTA." localSheetId="2" hidden="1">{"uno",#N/A,FALSE,"Dist total";"COMENTARIO",#N/A,FALSE,"Ficha CODICE"}</definedName>
    <definedName name="wrn.PARA._.LA._.CARTA." hidden="1">{"uno",#N/A,FALSE,"Dist total";"COMENTARIO",#N/A,FALSE,"Ficha CODICE"}</definedName>
    <definedName name="wrn.perimeter._.comp." localSheetId="2" hidden="1">{#N/A,#N/A,TRUE,"comp";#N/A,#N/A,TRUE,"notes"}</definedName>
    <definedName name="wrn.perimeter._.comp." hidden="1">{#N/A,#N/A,TRUE,"comp";#N/A,#N/A,TRUE,"notes"}</definedName>
    <definedName name="wrn.PIANO." localSheetId="2" hidden="1">{#N/A,#N/A,TRUE,"INPUT";#N/A,#N/A,TRUE,"ECO97";#N/A,#N/A,TRUE,"eco98-99";#N/A,#N/A,TRUE,"SP";#N/A,#N/A,TRUE,"FIN";#N/A,#N/A,TRUE,"SP_COMM";#N/A,#N/A,TRUE,"RECPAY";#N/A,#N/A,TRUE,"FIXASS";#N/A,#N/A,TRUE,"TFR";#N/A,#N/A,TRUE,"TAX";#N/A,#N/A,TRUE,"FINANZ";#N/A,#N/A,TRUE,"PATNET";#N/A,#N/A,TRUE,"LEAS";#N/A,#N/A,TRUE,"AMMLEAS"}</definedName>
    <definedName name="wrn.PIANO." hidden="1">{#N/A,#N/A,TRUE,"INPUT";#N/A,#N/A,TRUE,"ECO97";#N/A,#N/A,TRUE,"eco98-99";#N/A,#N/A,TRUE,"SP";#N/A,#N/A,TRUE,"FIN";#N/A,#N/A,TRUE,"SP_COMM";#N/A,#N/A,TRUE,"RECPAY";#N/A,#N/A,TRUE,"FIXASS";#N/A,#N/A,TRUE,"TFR";#N/A,#N/A,TRUE,"TAX";#N/A,#N/A,TRUE,"FINANZ";#N/A,#N/A,TRUE,"PATNET";#N/A,#N/A,TRUE,"LEAS";#N/A,#N/A,TRUE,"AMMLEAS"}</definedName>
    <definedName name="wrn.Piano._.5._.anni.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wrn.Piano._.5._.anni." hidden="1">{#N/A,#N/A,TRUE,"Allacciamenti 5 anni";#N/A,#N/A,TRUE,"Carico 5 anni";#N/A,#N/A,TRUE,"Qualità a) 5 anni";#N/A,#N/A,TRUE,"Qualità b) 5 anni";#N/A,#N/A,TRUE,"Impatto ambientale 5 anni";#N/A,#N/A,TRUE,"Adeg. tecnico 5 anni"}</definedName>
    <definedName name="wrn.Pianocomp." localSheetId="2" hidden="1">{"page_1",#N/A,TRUE,"Sheet1";"page_2",#N/A,TRUE,"Sheet1";"page_notes",#N/A,TRUE,"Sheet1"}</definedName>
    <definedName name="wrn.Pianocomp." hidden="1">{"page_1",#N/A,TRUE,"Sheet1";"page_2",#N/A,TRUE,"Sheet1";"page_notes",#N/A,TRUE,"Sheet1"}</definedName>
    <definedName name="wrn.PL_cont_GermanGAAP2000_2009." localSheetId="2" hidden="1">{"PLGGAAP3",#N/A,FALSE,"P&amp;L G GAAP"}</definedName>
    <definedName name="wrn.PL_cont_GermanGAAP2000_2009." hidden="1">{"PLGGAAP3",#N/A,FALSE,"P&amp;L G GAAP"}</definedName>
    <definedName name="wrn.PL_cont_GermanGAAP2010_2019." localSheetId="2" hidden="1">{"PLGGAAP4",#N/A,FALSE,"P&amp;L G GAAP"}</definedName>
    <definedName name="wrn.PL_cont_GermanGAAP2010_2019." hidden="1">{"PLGGAAP4",#N/A,FALSE,"P&amp;L G GAAP"}</definedName>
    <definedName name="wrn.PL_cont_USGAAP2000_2009." localSheetId="2" hidden="1">{"PLUSGAAP3",#N/A,FALSE,"P&amp;L US GAAP"}</definedName>
    <definedName name="wrn.PL_cont_USGAAP2000_2009." hidden="1">{"PLUSGAAP3",#N/A,FALSE,"P&amp;L US GAAP"}</definedName>
    <definedName name="wrn.PL_cont_USGAAP2010_2019." localSheetId="2" hidden="1">{"PLUSGAAP4",#N/A,FALSE,"P&amp;L US GAAP"}</definedName>
    <definedName name="wrn.PL_cont_USGAAP2010_2019." hidden="1">{"PLUSGAAP4",#N/A,FALSE,"P&amp;L US GAAP"}</definedName>
    <definedName name="wrn.PLANUNG." localSheetId="2" hidden="1">{#N/A,#N/A,FALSE,"UPL-1";#N/A,#N/A,FALSE,"UPL-2";#N/A,#N/A,FALSE,"UPL-3";#N/A,#N/A,FALSE,"UPL-4";#N/A,#N/A,FALSE,"UPL-5";#N/A,#N/A,FALSE,"MOPLA";#N/A,#N/A,FALSE,"LIQPLA";#N/A,#N/A,FALSE,"BAB97"}</definedName>
    <definedName name="wrn.PLANUNG." hidden="1">{#N/A,#N/A,FALSE,"UPL-1";#N/A,#N/A,FALSE,"UPL-2";#N/A,#N/A,FALSE,"UPL-3";#N/A,#N/A,FALSE,"UPL-4";#N/A,#N/A,FALSE,"UPL-5";#N/A,#N/A,FALSE,"MOPLA";#N/A,#N/A,FALSE,"LIQPLA";#N/A,#N/A,FALSE,"BAB97"}</definedName>
    <definedName name="wrn.PLGermanGAAP2000_2009." localSheetId="2" hidden="1">{"PLGGAAP1",#N/A,FALSE,"P&amp;L G GAAP"}</definedName>
    <definedName name="wrn.PLGermanGAAP2000_2009." hidden="1">{"PLGGAAP1",#N/A,FALSE,"P&amp;L G GAAP"}</definedName>
    <definedName name="wrn.PLGermanGAAP2010_2019." localSheetId="2" hidden="1">{"PLGGAAP2",#N/A,FALSE,"P&amp;L G GAAP"}</definedName>
    <definedName name="wrn.PLGermanGAAP2010_2019." hidden="1">{"PLGGAAP2",#N/A,FALSE,"P&amp;L G GAAP"}</definedName>
    <definedName name="wrn.PLUSGAAP2000_2009." localSheetId="2" hidden="1">{"PLUSGAAP1",#N/A,FALSE,"P&amp;L US GAAP"}</definedName>
    <definedName name="wrn.PLUSGAAP2000_2009." hidden="1">{"PLUSGAAP1",#N/A,FALSE,"P&amp;L US GAAP"}</definedName>
    <definedName name="wrn.PLUSGAAP2010_2019." localSheetId="2" hidden="1">{"PLUSGAAP2",#N/A,FALSE,"P&amp;L US GAAP"}</definedName>
    <definedName name="wrn.PLUSGAAP2010_2019." hidden="1">{"PLUSGAAP2",#N/A,FALSE,"P&amp;L US GAAP"}</definedName>
    <definedName name="wrn.Presentation." localSheetId="2" hidden="1">{"Presentation",#N/A,FALSE,"Feb96 - ALL"}</definedName>
    <definedName name="wrn.Presentation." hidden="1">{"Presentation",#N/A,FALSE,"Feb96 - ALL"}</definedName>
    <definedName name="wrn.PriceAssump2000_2009." localSheetId="2" hidden="1">{"PriceAssump1",#N/A,FALSE,"PriceAssump"}</definedName>
    <definedName name="wrn.PriceAssump2000_2009." hidden="1">{"PriceAssump1",#N/A,FALSE,"PriceAssump"}</definedName>
    <definedName name="wrn.PriceAssump2010_2019." localSheetId="2" hidden="1">{"PriceAssump2",#N/A,FALSE,"PriceAssump"}</definedName>
    <definedName name="wrn.PriceAssump2010_2019." hidden="1">{"PriceAssump2",#N/A,FALSE,"PriceAssump"}</definedName>
    <definedName name="wrn.Pricing._.Case." localSheetId="2" hidden="1">{#N/A,#N/A,TRUE,"RESULTS";#N/A,#N/A,TRUE,"REV REQUIRE";#N/A,#N/A,TRUE,"RATEBASE";#N/A,#N/A,TRUE,"LEVELIZED"}</definedName>
    <definedName name="wrn.Pricing._.Case." hidden="1">{#N/A,#N/A,TRUE,"RESULTS";#N/A,#N/A,TRUE,"REV REQUIRE";#N/A,#N/A,TRUE,"RATEBASE";#N/A,#N/A,TRUE,"LEVELIZED"}</definedName>
    <definedName name="wrn.pricing2._.case." localSheetId="2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cipale." localSheetId="2" hidden="1">{"Principale",#N/A,TRUE,"ONNET2B"}</definedName>
    <definedName name="wrn.Principale." hidden="1">{"Principale",#N/A,TRUE,"ONNET2B"}</definedName>
    <definedName name="wrn.print" localSheetId="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2" hidden="1">{"ass",#N/A,FALSE,"Assumptions";#N/A,#N/A,FALSE,"Merg";"sens",#N/A,FALSE,"Assumptions";#N/A,#N/A,FALSE,"Bach";#N/A,#N/A,FALSE,"Kent";#N/A,#N/A,FALSE,"Bell"}</definedName>
    <definedName name="wrn.print." hidden="1">{"ass",#N/A,FALSE,"Assumptions";#N/A,#N/A,FALSE,"Merg";"sens",#N/A,FALSE,"Assumptions";#N/A,#N/A,FALSE,"Bach";#N/A,#N/A,FALSE,"Kent";#N/A,#N/A,FALSE,"Bell"}</definedName>
    <definedName name="wrn.Print._.All." localSheetId="2" hidden="1">{#N/A,#N/A,FALSE,"TOC";#N/A,#N/A,FALSE,"ASS";#N/A,#N/A,FALSE,"CF";#N/A,#N/A,FALSE,"FUEL&amp;MTC"}</definedName>
    <definedName name="wrn.Print._.All." hidden="1">{#N/A,#N/A,FALSE,"TOC";#N/A,#N/A,FALSE,"ASS";#N/A,#N/A,FALSE,"CF";#N/A,#N/A,FALSE,"FUEL&amp;MTC"}</definedName>
    <definedName name="wrn.print._.graphs." localSheetId="2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Model." localSheetId="2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aw._.data._.entry." localSheetId="2" hidden="1">{"inputs raw data",#N/A,TRUE,"INPUT"}</definedName>
    <definedName name="wrn.print._.raw._.data._.entry." hidden="1">{"inputs raw data",#N/A,TRUE,"INPUT"}</definedName>
    <definedName name="wrn.print._.summary._.sheets." localSheetId="2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the._.lot." localSheetId="2" hidden="1">{"First Page",#N/A,FALSE,"Surfactants LBO";"Second Page",#N/A,FALSE,"Surfactants LBO"}</definedName>
    <definedName name="wrn.Print._.the._.lot." hidden="1">{"First Page",#N/A,FALSE,"Surfactants LBO";"Second Page",#N/A,FALSE,"Surfactants LBO"}</definedName>
    <definedName name="wrn.Print._.whole._.Report." localSheetId="2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Buyer." localSheetId="2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Comps_Report." localSheetId="2" hidden="1">{"comps1_1",#N/A,FALSE,"Comps1";"comps1_2",#N/A,FALSE,"Comps1";"comps1_3",#N/A,FALSE,"Comps1";"comps1_4",#N/A,FALSE,"Comps1";"comps1_5",#N/A,FALSE,"Comps1";"comps2_1",#N/A,FALSE,"Comps2";"comps2_2",#N/A,FALSE,"Comps2";"comps2_3",#N/A,FALSE,"Comps2";"comps2_4",#N/A,FALSE,"Comps2";"comps2_5",#N/A,FALSE,"Comps2"}</definedName>
    <definedName name="wrn.Print_Comps_Report." hidden="1">{"comps1_1",#N/A,FALSE,"Comps1";"comps1_2",#N/A,FALSE,"Comps1";"comps1_3",#N/A,FALSE,"Comps1";"comps1_4",#N/A,FALSE,"Comps1";"comps1_5",#N/A,FALSE,"Comps1";"comps2_1",#N/A,FALSE,"Comps2";"comps2_2",#N/A,FALSE,"Comps2";"comps2_3",#N/A,FALSE,"Comps2";"comps2_4",#N/A,FALSE,"Comps2";"comps2_5",#N/A,FALSE,"Comps2"}</definedName>
    <definedName name="wrn.Print_Earnings_template." localSheetId="2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Target." localSheetId="2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Var_page." localSheetId="2" hidden="1">{"var_page",#N/A,FALSE,"template"}</definedName>
    <definedName name="wrn.Print_Var_page." hidden="1">{"var_page",#N/A,FALSE,"template"}</definedName>
    <definedName name="wrn.printac." localSheetId="2" hidden="1">{#N/A,#N/A,FALSE,"Op-BS";#N/A,#N/A,FALSE,"Assum";#N/A,#N/A,FALSE,"IS";#N/A,#N/A,FALSE,"Syn+Elim";#N/A,#N/A,FALSE,"BSCF";#N/A,#N/A,FALSE,"Blue_IS";#N/A,#N/A,FALSE,"Blue_BSCF";#N/A,#N/A,FALSE,"Ratings"}</definedName>
    <definedName name="wrn.printac." hidden="1">{#N/A,#N/A,FALSE,"Op-BS";#N/A,#N/A,FALSE,"Assum";#N/A,#N/A,FALSE,"IS";#N/A,#N/A,FALSE,"Syn+Elim";#N/A,#N/A,FALSE,"BSCF";#N/A,#N/A,FALSE,"Blue_IS";#N/A,#N/A,FALSE,"Blue_BSCF";#N/A,#N/A,FALSE,"Ratings"}</definedName>
    <definedName name="wrn.printall." localSheetId="2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wrn.printall.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wrn.PrintAll.2" localSheetId="2" hidden="1">{"PA1",#N/A,TRUE,"BORDMW";"pa2",#N/A,TRUE,"BORDMW";"PA3",#N/A,TRUE,"BORDMW";"PA4",#N/A,TRUE,"BORDMW"}</definedName>
    <definedName name="wrn.PrintAll.2" hidden="1">{"PA1",#N/A,TRUE,"BORDMW";"pa2",#N/A,TRUE,"BORDMW";"PA3",#N/A,TRUE,"BORDMW";"PA4",#N/A,TRUE,"BORDMW"}</definedName>
    <definedName name="wrn.printing." localSheetId="2" hidden="1">{#N/A,#N/A,FALSE,"trans"}</definedName>
    <definedName name="wrn.printing." hidden="1">{#N/A,#N/A,FALSE,"trans"}</definedName>
    <definedName name="wrn.Printing._.Report." localSheetId="2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;"Prospective+1",#N/A,FALSE,"Prosp+1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;"Prospective+1",#N/A,FALSE,"Prosp+1"}</definedName>
    <definedName name="wrn.Printing._.the._.transactions._.sheets." localSheetId="2" hidden="1">{#N/A,#N/A,FALSE,"Eastern";#N/A,#N/A,FALSE,"Western"}</definedName>
    <definedName name="wrn.Printing._.the._.transactions._.sheets." hidden="1">{#N/A,#N/A,FALSE,"Eastern";#N/A,#N/A,FALSE,"Western"}</definedName>
    <definedName name="wrn.printout." localSheetId="2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n.printout.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n.PRINTREP." localSheetId="2" hidden="1">{"PRINTREP",#N/A,FALSE,"Sheet1"}</definedName>
    <definedName name="wrn.PRINTREP." hidden="1">{"PRINTREP",#N/A,FALSE,"Sheet1"}</definedName>
    <definedName name="wrn.printsyns." localSheetId="2" hidden="1">{"dcfsyn",#N/A,FALSE,"DCFSYN";"senssyn",#N/A,FALSE,"DCFSYN"}</definedName>
    <definedName name="wrn.printsyns." hidden="1">{"dcfsyn",#N/A,FALSE,"DCFSYN";"senssyn",#N/A,FALSE,"DCFSYN"}</definedName>
    <definedName name="wrn.ProdAssump1_2000_2009." localSheetId="2" hidden="1">{"ProdAssump1_2000_2009",#N/A,FALSE,"ProdAssump"}</definedName>
    <definedName name="wrn.ProdAssump1_2000_2009." hidden="1">{"ProdAssump1_2000_2009",#N/A,FALSE,"ProdAssump"}</definedName>
    <definedName name="wrn.ProdAssump11_2000_2009." localSheetId="2" hidden="1">{"ProdAssump11_2000_2009",#N/A,FALSE,"ProdAssump"}</definedName>
    <definedName name="wrn.ProdAssump11_2000_2009." hidden="1">{"ProdAssump11_2000_2009",#N/A,FALSE,"ProdAssump"}</definedName>
    <definedName name="wrn.ProdAssump11_2009_2019." localSheetId="2" hidden="1">{"ProdAssump11_2009_2019",#N/A,FALSE,"ProdAssump"}</definedName>
    <definedName name="wrn.ProdAssump11_2009_2019." hidden="1">{"ProdAssump11_2009_2019",#N/A,FALSE,"ProdAssump"}</definedName>
    <definedName name="wrn.ProdAssump12_2010_2019." localSheetId="2" hidden="1">{"ProdAssump12_2010_2019",#N/A,FALSE,"ProdAssump"}</definedName>
    <definedName name="wrn.ProdAssump12_2010_2019." hidden="1">{"ProdAssump12_2010_2019",#N/A,FALSE,"ProdAssump"}</definedName>
    <definedName name="wrn.ProdAssump13_2000_2009." localSheetId="2" hidden="1">{"ProdAssump13_2000_2009",#N/A,FALSE,"ProdAssump"}</definedName>
    <definedName name="wrn.ProdAssump13_2000_2009." hidden="1">{"ProdAssump13_2000_2009",#N/A,FALSE,"ProdAssump"}</definedName>
    <definedName name="wrn.ProdAssump14_2010_2019." localSheetId="2" hidden="1">{"ProdAssump14_2010_2019",#N/A,FALSE,"ProdAssump"}</definedName>
    <definedName name="wrn.ProdAssump14_2010_2019." hidden="1">{"ProdAssump14_2010_2019",#N/A,FALSE,"ProdAssump"}</definedName>
    <definedName name="wrn.ProdAssump15_2000_2009." localSheetId="2" hidden="1">{"ProdAssump15_2000_2009",#N/A,FALSE,"ProdAssump"}</definedName>
    <definedName name="wrn.ProdAssump15_2000_2009." hidden="1">{"ProdAssump15_2000_2009",#N/A,FALSE,"ProdAssump"}</definedName>
    <definedName name="wrn.ProdAssump16_2010_2019." localSheetId="2" hidden="1">{"ProdAssump16_2010_2019",#N/A,FALSE,"ProdAssump"}</definedName>
    <definedName name="wrn.ProdAssump16_2010_2019." hidden="1">{"ProdAssump16_2010_2019",#N/A,FALSE,"ProdAssump"}</definedName>
    <definedName name="wrn.ProdAssump2_2010_2019." localSheetId="2" hidden="1">{"ProdAssump2_2010_2019",#N/A,FALSE,"ProdAssump"}</definedName>
    <definedName name="wrn.ProdAssump2_2010_2019." hidden="1">{"ProdAssump2_2010_2019",#N/A,FALSE,"ProdAssump"}</definedName>
    <definedName name="wrn.ProdAssump3_2000_2009." localSheetId="2" hidden="1">{"ProdAssump3_2000_2009",#N/A,FALSE,"ProdAssump"}</definedName>
    <definedName name="wrn.ProdAssump3_2000_2009." hidden="1">{"ProdAssump3_2000_2009",#N/A,FALSE,"ProdAssump"}</definedName>
    <definedName name="wrn.ProdAssump4_2010_2019." localSheetId="2" hidden="1">{"ProdAssump4_2010_2019",#N/A,FALSE,"ProdAssump"}</definedName>
    <definedName name="wrn.ProdAssump4_2010_2019." hidden="1">{"ProdAssump4_2010_2019",#N/A,FALSE,"ProdAssump"}</definedName>
    <definedName name="wrn.ProdAssump5_2000_2009." localSheetId="2" hidden="1">{"ProdAssump5_2000_2009",#N/A,FALSE,"ProdAssump"}</definedName>
    <definedName name="wrn.ProdAssump5_2000_2009." hidden="1">{"ProdAssump5_2000_2009",#N/A,FALSE,"ProdAssump"}</definedName>
    <definedName name="wrn.ProdAssump6_2010_2019." localSheetId="2" hidden="1">{"ProdAssump6_2010_2019",#N/A,FALSE,"ProdAssump"}</definedName>
    <definedName name="wrn.ProdAssump6_2010_2019." hidden="1">{"ProdAssump6_2010_2019",#N/A,FALSE,"ProdAssump"}</definedName>
    <definedName name="wrn.ProdAssump7_2000_2009." localSheetId="2" hidden="1">{"ProdAssump7_2000_2009",#N/A,FALSE,"ProdAssump"}</definedName>
    <definedName name="wrn.ProdAssump7_2000_2009." hidden="1">{"ProdAssump7_2000_2009",#N/A,FALSE,"ProdAssump"}</definedName>
    <definedName name="wrn.ProdAssump8_2010_2019." localSheetId="2" hidden="1">{"ProdAssump8_2010_2019",#N/A,FALSE,"ProdAssump"}</definedName>
    <definedName name="wrn.ProdAssump8_2010_2019." hidden="1">{"ProdAssump8_2010_2019",#N/A,FALSE,"ProdAssump"}</definedName>
    <definedName name="wrn.ProdAssump9_2009_2009." localSheetId="2" hidden="1">{"ProdAssump9_2000_2009",#N/A,FALSE,"ProdAssump"}</definedName>
    <definedName name="wrn.ProdAssump9_2009_2009." hidden="1">{"ProdAssump9_2000_2009",#N/A,FALSE,"ProdAssump"}</definedName>
    <definedName name="wrn.ProdAssumpTotal2000_2009." localSheetId="2" hidden="1">{"ProdAssumpTotal1",#N/A,FALSE,"ProdAssump"}</definedName>
    <definedName name="wrn.ProdAssumpTotal2000_2009." hidden="1">{"ProdAssumpTotal1",#N/A,FALSE,"ProdAssump"}</definedName>
    <definedName name="wrn.ProdAssumpTotal2010_2019." localSheetId="2" hidden="1">{"ProdAssumpTotal2",#N/A,FALSE,"ProdAssump"}</definedName>
    <definedName name="wrn.ProdAssumpTotal2010_2019." hidden="1">{"ProdAssumpTotal2",#N/A,FALSE,"ProdAssump"}</definedName>
    <definedName name="wrn.ProdQuantities1_2000_2009." localSheetId="2" hidden="1">{"ProdQuantities1_2000_2009",#N/A,FALSE,"ProdQuantities"}</definedName>
    <definedName name="wrn.ProdQuantities1_2000_2009." hidden="1">{"ProdQuantities1_2000_2009",#N/A,FALSE,"ProdQuantities"}</definedName>
    <definedName name="wrn.ProdQuantities10_2010_2019." localSheetId="2" hidden="1">{"ProdQuantities10_2010_2019",#N/A,FALSE,"ProdQuantities"}</definedName>
    <definedName name="wrn.ProdQuantities10_2010_2019." hidden="1">{"ProdQuantities10_2010_2019",#N/A,FALSE,"ProdQuantities"}</definedName>
    <definedName name="wrn.ProdQuantities11_2000_2009." localSheetId="2" hidden="1">{"ProdQuantities11_2000_2009",#N/A,FALSE,"ProdQuantities"}</definedName>
    <definedName name="wrn.ProdQuantities11_2000_2009." hidden="1">{"ProdQuantities11_2000_2009",#N/A,FALSE,"ProdQuantities"}</definedName>
    <definedName name="wrn.ProdQuantities12_2010_2019." localSheetId="2" hidden="1">{"ProdQuantities12_2010_2019",#N/A,FALSE,"ProdQuantities"}</definedName>
    <definedName name="wrn.ProdQuantities12_2010_2019." hidden="1">{"ProdQuantities12_2010_2019",#N/A,FALSE,"ProdQuantities"}</definedName>
    <definedName name="wrn.ProdQuantities2_2010_2019." localSheetId="2" hidden="1">{"ProdQuantities2_2010_2019",#N/A,FALSE,"ProdQuantities"}</definedName>
    <definedName name="wrn.ProdQuantities2_2010_2019." hidden="1">{"ProdQuantities2_2010_2019",#N/A,FALSE,"ProdQuantities"}</definedName>
    <definedName name="wrn.ProdQuantities3_2000_2009." localSheetId="2" hidden="1">{"ProdQuantities3_2000_2009",#N/A,FALSE,"ProdQuantities"}</definedName>
    <definedName name="wrn.ProdQuantities3_2000_2009." hidden="1">{"ProdQuantities3_2000_2009",#N/A,FALSE,"ProdQuantities"}</definedName>
    <definedName name="wrn.ProdQuantities5_2000_2009." localSheetId="2" hidden="1">{"ProdQuantities5_2000_2009",#N/A,FALSE,"ProdQuantities"}</definedName>
    <definedName name="wrn.ProdQuantities5_2000_2009." hidden="1">{"ProdQuantities5_2000_2009",#N/A,FALSE,"ProdQuantities"}</definedName>
    <definedName name="wrn.ProdQuantities6_2000_2009." localSheetId="2" hidden="1">{"ProdQuantities6_2010_2019",#N/A,FALSE,"ProdQuantities"}</definedName>
    <definedName name="wrn.ProdQuantities6_2000_2009." hidden="1">{"ProdQuantities6_2010_2019",#N/A,FALSE,"ProdQuantities"}</definedName>
    <definedName name="wrn.ProdQuantities7_2000_2009." localSheetId="2" hidden="1">{"ProdQuantities7_2000_2009",#N/A,FALSE,"ProdQuantities"}</definedName>
    <definedName name="wrn.ProdQuantities7_2000_2009." hidden="1">{"ProdQuantities7_2000_2009",#N/A,FALSE,"ProdQuantities"}</definedName>
    <definedName name="wrn.ProdQuantities8_2010_2019." localSheetId="2" hidden="1">{"ProdQuantities8_2010_2019",#N/A,FALSE,"ProdQuantities"}</definedName>
    <definedName name="wrn.ProdQuantities8_2010_2019." hidden="1">{"ProdQuantities8_2010_2019",#N/A,FALSE,"ProdQuantities"}</definedName>
    <definedName name="wrn.ProdQuantities9_2000_2009." localSheetId="2" hidden="1">{"ProdQuantities9_2000_2009",#N/A,FALSE,"ProdQuantities"}</definedName>
    <definedName name="wrn.ProdQuantities9_2000_2009." hidden="1">{"ProdQuantities9_2000_2009",#N/A,FALSE,"ProdQuantities"}</definedName>
    <definedName name="wrn.ProdQuantitiesTotal2000_2009." localSheetId="2" hidden="1">{"ProdQuantitiesTotal2000_2009",#N/A,FALSE,"ProdQuantities"}</definedName>
    <definedName name="wrn.ProdQuantitiesTotal2000_2009." hidden="1">{"ProdQuantitiesTotal2000_2009",#N/A,FALSE,"ProdQuantities"}</definedName>
    <definedName name="wrn.ProdQuantitiesTotal2010_2019." localSheetId="2" hidden="1">{"ProdQuantitiesTotal2010_2019",#N/A,FALSE,"ProdQuantities"}</definedName>
    <definedName name="wrn.ProdQuantitiesTotal2010_2019." hidden="1">{"ProdQuantitiesTotal2010_2019",#N/A,FALSE,"ProdQuantities"}</definedName>
    <definedName name="wrn.Proforma." localSheetId="2" hidden="1">{"coversht",#N/A,TRUE,"TOC";"assmp1",#N/A,TRUE,"ASS";"assmp2",#N/A,TRUE,"ASS";"cashfl1",#N/A,TRUE,"CF";"return1",#N/A,TRUE,"Return";"return2",#N/A,TRUE,"Return";"EIncome",#N/A,TRUE,"EINC";"rev1",#N/A,TRUE,"Rev";"rev2",#N/A,TRUE,"Rev";"exp1",#N/A,TRUE,"Exp";"exp2",#N/A,TRUE,"Exp";"exp3",#N/A,TRUE,"Exp";"exp4",#N/A,TRUE,"Exp";"MaintRes",#N/A,TRUE,"MRES";"drwdn1",#N/A,TRUE,"Drwdn";"drwdn2",#N/A,TRUE,"Drwdn";"drwdn3",#N/A,TRUE,"Drwdn";"debt1",#N/A,TRUE,"Fin";"debt2",#N/A,TRUE,"Fin";"tax1",#N/A,TRUE,"TAXES";"tax2",#N/A,TRUE,"TAXES";"Deprec",#N/A,TRUE,"DEPR";"Balsht1",#N/A,TRUE,"BS_IS";"Balsht2",#N/A,TRUE,"BS_IS";"Ref1",#N/A,TRUE,"REF1";"Ref2",#N/A,TRUE,"REF2";"Ref3",#N/A,TRUE,"REF3";"Ref4",#N/A,TRUE,"REF4"}</definedName>
    <definedName name="wrn.Proforma." hidden="1">{"coversht",#N/A,TRUE,"TOC";"assmp1",#N/A,TRUE,"ASS";"assmp2",#N/A,TRUE,"ASS";"cashfl1",#N/A,TRUE,"CF";"return1",#N/A,TRUE,"Return";"return2",#N/A,TRUE,"Return";"EIncome",#N/A,TRUE,"EINC";"rev1",#N/A,TRUE,"Rev";"rev2",#N/A,TRUE,"Rev";"exp1",#N/A,TRUE,"Exp";"exp2",#N/A,TRUE,"Exp";"exp3",#N/A,TRUE,"Exp";"exp4",#N/A,TRUE,"Exp";"MaintRes",#N/A,TRUE,"MRES";"drwdn1",#N/A,TRUE,"Drwdn";"drwdn2",#N/A,TRUE,"Drwdn";"drwdn3",#N/A,TRUE,"Drwdn";"debt1",#N/A,TRUE,"Fin";"debt2",#N/A,TRUE,"Fin";"tax1",#N/A,TRUE,"TAXES";"tax2",#N/A,TRUE,"TAXES";"Deprec",#N/A,TRUE,"DEPR";"Balsht1",#N/A,TRUE,"BS_IS";"Balsht2",#N/A,TRUE,"BS_IS";"Ref1",#N/A,TRUE,"REF1";"Ref2",#N/A,TRUE,"REF2";"Ref3",#N/A,TRUE,"REF3";"Ref4",#N/A,TRUE,"REF4"}</definedName>
    <definedName name="wrn.PropertyInformation." localSheetId="2" hidden="1">{#N/A,#N/A,FALSE,"PropertyInfo"}</definedName>
    <definedName name="wrn.PropertyInformation." hidden="1">{#N/A,#N/A,FALSE,"PropertyInfo"}</definedName>
    <definedName name="wrn.PROSPETTI._.PROFORMA." localSheetId="2" hidden="1">{#N/A,#N/A,FALSE,"A3";#N/A,#N/A,FALSE,"AT2";#N/A,#N/A,FALSE,"PA2";#N/A,#N/A,FALSE,"GI2";#N/A,#N/A,FALSE,"EC2"}</definedName>
    <definedName name="wrn.PROSPETTI._.PROFORMA." hidden="1">{#N/A,#N/A,FALSE,"A3";#N/A,#N/A,FALSE,"AT2";#N/A,#N/A,FALSE,"PA2";#N/A,#N/A,FALSE,"GI2";#N/A,#N/A,FALSE,"EC2"}</definedName>
    <definedName name="wrn.ps." localSheetId="2" hidden="1">{#N/A,#N/A,FALSE,"pl";#N/A,#N/A,FALSE,"bs";#N/A,#N/A,FALSE,"fundflow"}</definedName>
    <definedName name="wrn.ps." hidden="1">{#N/A,#N/A,FALSE,"pl";#N/A,#N/A,FALSE,"bs";#N/A,#N/A,FALSE,"fundflow"}</definedName>
    <definedName name="wrn.Q_Statistics_NME." localSheetId="2" hidden="1">{"Q_Statistics_NME",#N/A,FALSE,"NME"}</definedName>
    <definedName name="wrn.Q_Statistics_NME." hidden="1">{"Q_Statistics_NME",#N/A,FALSE,"NME"}</definedName>
    <definedName name="wrn.Quarterly_AMI." localSheetId="2" hidden="1">{"Quarterly_AMI",#N/A,FALSE,"AMI"}</definedName>
    <definedName name="wrn.Quarterly_AMI." hidden="1">{"Quarterly_AMI",#N/A,FALSE,"AMI"}</definedName>
    <definedName name="wrn.Quarterly_NME." localSheetId="2" hidden="1">{"Quarterly_NME",#N/A,FALSE,"NME"}</definedName>
    <definedName name="wrn.Quarterly_NME." hidden="1">{"Quarterly_NME",#N/A,FALSE,"NME"}</definedName>
    <definedName name="wrn.Quarterly_THC." localSheetId="2" hidden="1">{"Quarterly_THC",#N/A,FALSE,"Tenet"}</definedName>
    <definedName name="wrn.Quarterly_THC." hidden="1">{"Quarterly_THC",#N/A,FALSE,"Tenet"}</definedName>
    <definedName name="wrn.rep_bdg." localSheetId="2" hidden="1">{#N/A,#N/A,TRUE,"INPUT";#N/A,#N/A,TRUE,"ECO_COMP";#N/A,#N/A,TRUE,"BDG_98";#N/A,#N/A,TRUE,"ordinato";#N/A,#N/A,TRUE,"vend_rid";#N/A,#N/A,TRUE,"vend_tra";#N/A,#N/A,TRUE,"costi_rid";#N/A,#N/A,TRUE,"costi_tra";#N/A,#N/A,TRUE,"dipendenti";#N/A,#N/A,TRUE,"costo_pers";#N/A,#N/A,TRUE,"inv_98";#N/A,#N/A,TRUE,"dett_inv";#N/A,#N/A,TRUE,"spese_gen";#N/A,#N/A,TRUE,"cover";#N/A,#N/A,TRUE,"indice"}</definedName>
    <definedName name="wrn.rep_bdg." hidden="1">{#N/A,#N/A,TRUE,"INPUT";#N/A,#N/A,TRUE,"ECO_COMP";#N/A,#N/A,TRUE,"BDG_98";#N/A,#N/A,TRUE,"ordinato";#N/A,#N/A,TRUE,"vend_rid";#N/A,#N/A,TRUE,"vend_tra";#N/A,#N/A,TRUE,"costi_rid";#N/A,#N/A,TRUE,"costi_tra";#N/A,#N/A,TRUE,"dipendenti";#N/A,#N/A,TRUE,"costo_pers";#N/A,#N/A,TRUE,"inv_98";#N/A,#N/A,TRUE,"dett_inv";#N/A,#N/A,TRUE,"spese_gen";#N/A,#N/A,TRUE,"cover";#N/A,#N/A,TRUE,"indice"}</definedName>
    <definedName name="wrn.REP_BDG_R." localSheetId="2" hidden="1">{#N/A,#N/A,TRUE,"INPUT";#N/A,#N/A,TRUE,"vend_rid";#N/A,#N/A,TRUE,"vend_tra";#N/A,#N/A,TRUE,"ordinato";#N/A,#N/A,TRUE,"costi_rid";#N/A,#N/A,TRUE,"costi_tra";#N/A,#N/A,TRUE,"dipendenti";#N/A,#N/A,TRUE,"costo_pers";#N/A,#N/A,TRUE,"inv_98";#N/A,#N/A,TRUE,"ECO_COMP";#N/A,#N/A,TRUE,"anal_gen";#N/A,#N/A,TRUE,"dett_inv";#N/A,#N/A,TRUE,"cover";#N/A,#N/A,TRUE,"indice_R"}</definedName>
    <definedName name="wrn.REP_BDG_R." hidden="1">{#N/A,#N/A,TRUE,"INPUT";#N/A,#N/A,TRUE,"vend_rid";#N/A,#N/A,TRUE,"vend_tra";#N/A,#N/A,TRUE,"ordinato";#N/A,#N/A,TRUE,"costi_rid";#N/A,#N/A,TRUE,"costi_tra";#N/A,#N/A,TRUE,"dipendenti";#N/A,#N/A,TRUE,"costo_pers";#N/A,#N/A,TRUE,"inv_98";#N/A,#N/A,TRUE,"ECO_COMP";#N/A,#N/A,TRUE,"anal_gen";#N/A,#N/A,TRUE,"dett_inv";#N/A,#N/A,TRUE,"cover";#N/A,#N/A,TRUE,"indice_R"}</definedName>
    <definedName name="wrn.Replacement._.Cost." localSheetId="2" hidden="1">{#N/A,#N/A,TRUE,"Cover Repl";#N/A,#N/A,TRUE,"P&amp;L";#N/A,#N/A,TRUE,"P&amp;L (2)";#N/A,#N/A,TRUE,"BS";#N/A,#N/A,TRUE,"Depreciation";#N/A,#N/A,TRUE,"GRAPHS";#N/A,#N/A,TRUE,"DCF EBITDA Multiple";#N/A,#N/A,TRUE,"DCF Perpetual Growth"}</definedName>
    <definedName name="wrn.Replacement._.Cost." hidden="1">{#N/A,#N/A,TRUE,"Cover Repl";#N/A,#N/A,TRUE,"P&amp;L";#N/A,#N/A,TRUE,"P&amp;L (2)";#N/A,#N/A,TRUE,"BS";#N/A,#N/A,TRUE,"Depreciation";#N/A,#N/A,TRUE,"GRAPHS";#N/A,#N/A,TRUE,"DCF EBITDA Multiple";#N/A,#N/A,TRUE,"DCF Perpetual Growth"}</definedName>
    <definedName name="wrn.Report." localSheetId="2" hidden="1">{"Rep 1",#N/A,FALSE,"Reports";"Rep 2",#N/A,FALSE,"Reports";"Rep 3",#N/A,FALSE,"Reports";"Rep 4",#N/A,FALSE,"Reports"}</definedName>
    <definedName name="wrn.Report." hidden="1">{"Rep 1",#N/A,FALSE,"Reports";"Rep 2",#N/A,FALSE,"Reports";"Rep 3",#N/A,FALSE,"Reports";"Rep 4",#N/A,FALSE,"Reports"}</definedName>
    <definedName name="wrn.Report._.2." localSheetId="2" hidden="1">{#N/A,#N/A,TRUE,"Pivots-Employee";#N/A,"Scenerio2",TRUE,"Assumptions Summary"}</definedName>
    <definedName name="wrn.Report._.2." hidden="1">{#N/A,#N/A,TRUE,"Pivots-Employee";#N/A,"Scenerio2",TRUE,"Assumptions Summary"}</definedName>
    <definedName name="wrn.Report._.Cash._.Flow." localSheetId="2" hidden="1">{#N/A,#N/A,FALSE,"P&amp;L-BS-CF"}</definedName>
    <definedName name="wrn.Report._.Cash._.Flow." hidden="1">{#N/A,#N/A,FALSE,"P&amp;L-BS-CF"}</definedName>
    <definedName name="wrn.Report_PR_1." localSheetId="2" hidden="1">{"PR1","pr1",TRUE,"Sch PR-1"}</definedName>
    <definedName name="wrn.Report_PR_1." hidden="1">{"PR1","pr1",TRUE,"Sch PR-1"}</definedName>
    <definedName name="wrn.Report1." localSheetId="2" hidden="1">{#N/A,#N/A,FALSE,"Operations";#N/A,#N/A,FALSE,"Financials"}</definedName>
    <definedName name="wrn.Report1." hidden="1">{#N/A,#N/A,FALSE,"Operations";#N/A,#N/A,FALSE,"Financials"}</definedName>
    <definedName name="wrn.report2" localSheetId="2" hidden="1">{"copertina",#N/A,TRUE,"copertina";"copertina_tot",#N/A,TRUE,"copertina";#N/A,#N/A,TRUE,"Totale_Azienda";#N/A,#N/A,TRUE,"Totale_Azienda (2)";"copertina_rete",#N/A,TRUE,"copertina";#N/A,#N/A,TRUE,"Totale_Rete";#N/A,#N/A,TRUE,"Totale_Rete (2)";#N/A,#N/A,TRUE,"Totale_Rete_omogenea";#N/A,#N/A,TRUE,"Totale_Rete_omogenea (2)";#N/A,#N/A,TRUE,"Avellino";#N/A,#N/A,TRUE,"Viterbo";#N/A,#N/A,TRUE,"Afragola";#N/A,#N/A,TRUE,"Roma";#N/A,#N/A,TRUE,"Aprilia";#N/A,#N/A,TRUE,"Livorno";#N/A,#N/A,TRUE,"Teverola";#N/A,#N/A,TRUE,"Benevento";"copertina_altri",#N/A,TRUE,"copertina";#N/A,#N/A,TRUE,"Centrali";#N/A,#N/A,TRUE,"MKTG_canale";#N/A,#N/A,TRUE,"Dir_Comm";#N/A,#N/A,TRUE,"Ariccia"}</definedName>
    <definedName name="wrn.report2" hidden="1">{"copertina",#N/A,TRUE,"copertina";"copertina_tot",#N/A,TRUE,"copertina";#N/A,#N/A,TRUE,"Totale_Azienda";#N/A,#N/A,TRUE,"Totale_Azienda (2)";"copertina_rete",#N/A,TRUE,"copertina";#N/A,#N/A,TRUE,"Totale_Rete";#N/A,#N/A,TRUE,"Totale_Rete (2)";#N/A,#N/A,TRUE,"Totale_Rete_omogenea";#N/A,#N/A,TRUE,"Totale_Rete_omogenea (2)";#N/A,#N/A,TRUE,"Avellino";#N/A,#N/A,TRUE,"Viterbo";#N/A,#N/A,TRUE,"Afragola";#N/A,#N/A,TRUE,"Roma";#N/A,#N/A,TRUE,"Aprilia";#N/A,#N/A,TRUE,"Livorno";#N/A,#N/A,TRUE,"Teverola";#N/A,#N/A,TRUE,"Benevento";"copertina_altri",#N/A,TRUE,"copertina";#N/A,#N/A,TRUE,"Centrali";#N/A,#N/A,TRUE,"MKTG_canale";#N/A,#N/A,TRUE,"Dir_Comm";#N/A,#N/A,TRUE,"Ariccia"}</definedName>
    <definedName name="wrn.Research._.Summaries." localSheetId="2" hidden="1">{"Summary","Rich - 2002",FALSE,"P&amp;L Pivot PS-Dept";"Summary","Pigg - 2002",FALSE,"P&amp;L Pivot PS-Dept";"Summary","Mallinson - 2002",FALSE,"P&amp;L Pivot PS-Dept";"Summary","Rosenberg-2002",FALSE,"P&amp;L Pivot PS-Dept";"Summary","Eastman-2002",FALSE,"P&amp;L Pivot PS-Dept";"Summary","Tse-2002",FALSE,"P&amp;L Pivot PS-Dept";"Summary","Perry - Latin America - 2002",FALSE,"P&amp;L Pivot PS-Dept";"Summary","Perry - EMEA - 2002",FALSE,"P&amp;L Pivot PS-Dept";"Summary","Perry - APAC - 2002",FALSE,"P&amp;L Pivot PS-Dept";"Summary","Other Direct - 2002",FALSE,"P&amp;L Pivot PS-Dept";"Summary","Clean-Up Direct - 2002",FALSE,"P&amp;L Pivot PS-Dept"}</definedName>
    <definedName name="wrn.Research._.Summaries." hidden="1">{"Summary","Rich - 2002",FALSE,"P&amp;L Pivot PS-Dept";"Summary","Pigg - 2002",FALSE,"P&amp;L Pivot PS-Dept";"Summary","Mallinson - 2002",FALSE,"P&amp;L Pivot PS-Dept";"Summary","Rosenberg-2002",FALSE,"P&amp;L Pivot PS-Dept";"Summary","Eastman-2002",FALSE,"P&amp;L Pivot PS-Dept";"Summary","Tse-2002",FALSE,"P&amp;L Pivot PS-Dept";"Summary","Perry - Latin America - 2002",FALSE,"P&amp;L Pivot PS-Dept";"Summary","Perry - EMEA - 2002",FALSE,"P&amp;L Pivot PS-Dept";"Summary","Perry - APAC - 2002",FALSE,"P&amp;L Pivot PS-Dept";"Summary","Other Direct - 2002",FALSE,"P&amp;L Pivot PS-Dept";"Summary","Clean-Up Direct - 2002",FALSE,"P&amp;L Pivot PS-Dept"}</definedName>
    <definedName name="wrn.RESULTS." localSheetId="2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wrn.RESULTS.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wrn.Review._.Schedules." localSheetId="2" hidden="1">{"title",#N/A,FALSE,"Title";"OPL1",#N/A,FALSE,"PL";"OPL1(r)",#N/A,FALSE,"PL";"OPL1(r2)",#N/A,FALSE,"PL";"OPL1(bud)",#N/A,FALSE,"PL";"OpAnal",#N/A,FALSE,"Op";"OPL2a",#N/A,FALSE,"PL";"OPL2",#N/A,FALSE,"PL";"OPL2b",#N/A,FALSE,"PL";"OPL2c",#N/A,FALSE,"PL";"OPL2d",#N/A,FALSE,"PL";"PL_Pd_Act_vs_Bud",#N/A,FALSE,"mth";"Pl_Pd_Act_vs_Fcst",#N/A,FALSE,"mth";"PL_Cum_Act_vs_Bud",#N/A,FALSE,"cum";"PL-Cum_Act_vs_Fcst",#N/A,FALSE,"cum";"Seg01",#N/A,FALSE,"PL";"Seg02",#N/A,FALSE,"PL";"seg01(mth)",#N/A,FALSE,"PL";"seg02(mth)",#N/A,FALSE,"PL";"BS2",#N/A,FALSE,"BS";"BS4",#N/A,FALSE,"BS";"CF1(a)",#N/A,FALSE,"CF";"CF2",#N/A,FALSE,"CF";"CF3",#N/A,FALSE,"CF"}</definedName>
    <definedName name="wrn.Review._.Schedules." hidden="1">{"title",#N/A,FALSE,"Title";"OPL1",#N/A,FALSE,"PL";"OPL1(r)",#N/A,FALSE,"PL";"OPL1(r2)",#N/A,FALSE,"PL";"OPL1(bud)",#N/A,FALSE,"PL";"OpAnal",#N/A,FALSE,"Op";"OPL2a",#N/A,FALSE,"PL";"OPL2",#N/A,FALSE,"PL";"OPL2b",#N/A,FALSE,"PL";"OPL2c",#N/A,FALSE,"PL";"OPL2d",#N/A,FALSE,"PL";"PL_Pd_Act_vs_Bud",#N/A,FALSE,"mth";"Pl_Pd_Act_vs_Fcst",#N/A,FALSE,"mth";"PL_Cum_Act_vs_Bud",#N/A,FALSE,"cum";"PL-Cum_Act_vs_Fcst",#N/A,FALSE,"cum";"Seg01",#N/A,FALSE,"PL";"Seg02",#N/A,FALSE,"PL";"seg01(mth)",#N/A,FALSE,"PL";"seg02(mth)",#N/A,FALSE,"PL";"BS2",#N/A,FALSE,"BS";"BS4",#N/A,FALSE,"BS";"CF1(a)",#N/A,FALSE,"CF";"CF2",#N/A,FALSE,"CF";"CF3",#N/A,FALSE,"CF"}</definedName>
    <definedName name="wrn.S1._.report." localSheetId="2" hidden="1">{#N/A,#N/A,FALSE,"support";#N/A,#N/A,FALSE,"Dilution";#N/A,#N/A,FALSE,"Capitalization (2)";#N/A,#N/A,FALSE,"Selected ";#N/A,#N/A,FALSE,"Summary (2)";#N/A,#N/A,FALSE,"AJE";#N/A,#N/A,FALSE,"balance sheet";#N/A,#N/A,FALSE,"income statement"}</definedName>
    <definedName name="wrn.S1._.report." hidden="1">{#N/A,#N/A,FALSE,"support";#N/A,#N/A,FALSE,"Dilution";#N/A,#N/A,FALSE,"Capitalization (2)";#N/A,#N/A,FALSE,"Selected ";#N/A,#N/A,FALSE,"Summary (2)";#N/A,#N/A,FALSE,"AJE";#N/A,#N/A,FALSE,"balance sheet";#N/A,#N/A,FALSE,"income statement"}</definedName>
    <definedName name="wrn.SALARIOS._.PRESUPUESTO." localSheetId="2" hidden="1">{"SALARIOS",#N/A,FALSE,"Hoja3";"SUELDOS EMPLEADOS",#N/A,FALSE,"Hoja4";"SUELDOS EJECUTIVOS",#N/A,FALSE,"Hoja5"}</definedName>
    <definedName name="wrn.SALARIOS._.PRESUPUESTO." hidden="1">{"SALARIOS",#N/A,FALSE,"Hoja3";"SUELDOS EMPLEADOS",#N/A,FALSE,"Hoja4";"SUELDOS EJECUTIVOS",#N/A,FALSE,"Hoja5"}</definedName>
    <definedName name="wrn.sales." localSheetId="2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ales.2" localSheetId="2" hidden="1">{"sales",#N/A,FALSE,"Sales";"sales existing",#N/A,FALSE,"Sales";"sales rd1",#N/A,FALSE,"Sales";"sales rd2",#N/A,FALSE,"Sales"}</definedName>
    <definedName name="wrn.sales.2" hidden="1">{"sales",#N/A,FALSE,"Sales";"sales existing",#N/A,FALSE,"Sales";"sales rd1",#N/A,FALSE,"Sales";"sales rd2",#N/A,FALSE,"Sales"}</definedName>
    <definedName name="wrn.Sapere." localSheetId="2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wrn.Sapere.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wrn.sens." localSheetId="2" hidden="1">{#N/A,#N/A,FALSE,"Sensitivities";#N/A,#N/A,FALSE,"Sensitivities2"}</definedName>
    <definedName name="wrn.sens." hidden="1">{#N/A,#N/A,FALSE,"Sensitivities";#N/A,#N/A,FALSE,"Sensitivities2"}</definedName>
    <definedName name="wrn.sens3." localSheetId="2" hidden="1">{#N/A,#N/A,TRUE,"DCF";#N/A,#N/A,TRUE,"DCF"}</definedName>
    <definedName name="wrn.sens3." hidden="1">{#N/A,#N/A,TRUE,"DCF";#N/A,#N/A,TRUE,"DCF"}</definedName>
    <definedName name="wrn.sensitivity._.analyses." localSheetId="2" hidden="1">{"general",#N/A,FALSE,"Assumptions"}</definedName>
    <definedName name="wrn.sensitivity._.analyses." hidden="1">{"general",#N/A,FALSE,"Assumptions"}</definedName>
    <definedName name="wrn.SHORT." localSheetId="2" hidden="1">{"CREDIT STATISTICS",#N/A,FALSE,"STATS";"CF_AND_IS",#N/A,FALSE,"PLAN";"BALSHEET",#N/A,FALSE,"BALANCE SHEET"}</definedName>
    <definedName name="wrn.SHORT." hidden="1">{"CREDIT STATISTICS",#N/A,FALSE,"STATS";"CF_AND_IS",#N/A,FALSE,"PLAN";"BALSHEET",#N/A,FALSE,"BALANCE SHEET"}</definedName>
    <definedName name="wrn.Shut_Down." localSheetId="2" hidden="1">{#N/A,#N/A,FALSE,"Shut-down"}</definedName>
    <definedName name="wrn.Shut_Down." hidden="1">{#N/A,#N/A,FALSE,"Shut-down"}</definedName>
    <definedName name="wrn.Spese._.Operative." localSheetId="2" hidden="1">{"CED",#N/A,FALSE,"Spese Operative";"MANUTENZIONI1",#N/A,FALSE,"Spese Operative";"MANUTENZIONI2",#N/A,FALSE,"Spese Operative";"MANUTENZIONI3",#N/A,FALSE,"Spese Operative";"MANUTENZIONI4",#N/A,FALSE,"Spese Operative";"PROMOZIONE VENDITE",#N/A,FALSE,"Spese Operative";"SOCI E CONSUMATORI",#N/A,FALSE,"Spese Operative";"MENSA AZIENDALE",#N/A,FALSE,"Spese Operative";"FORMAZIONE",#N/A,FALSE,"Spese Operative";"ALTRE SPESE OPERATIVE",#N/A,FALSE,"Spese Operative";"ORGANICO",#N/A,FALSE,"Spese Operative"}</definedName>
    <definedName name="wrn.Spese._.Operative." hidden="1">{"CED",#N/A,FALSE,"Spese Operative";"MANUTENZIONI1",#N/A,FALSE,"Spese Operative";"MANUTENZIONI2",#N/A,FALSE,"Spese Operative";"MANUTENZIONI3",#N/A,FALSE,"Spese Operative";"MANUTENZIONI4",#N/A,FALSE,"Spese Operative";"PROMOZIONE VENDITE",#N/A,FALSE,"Spese Operative";"SOCI E CONSUMATORI",#N/A,FALSE,"Spese Operative";"MENSA AZIENDALE",#N/A,FALSE,"Spese Operative";"FORMAZIONE",#N/A,FALSE,"Spese Operative";"ALTRE SPESE OPERATIVE",#N/A,FALSE,"Spese Operative";"ORGANICO",#N/A,FALSE,"Spese Operative"}</definedName>
    <definedName name="wrn.Staffing." localSheetId="2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1" localSheetId="2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TAMPA." localSheetId="2" hidden="1">{"VAR.VOLUMI",#N/A,FALSE,"VAR.VOLUMI";"STIMA",#N/A,FALSE,"STIMA";"QUARTER",#N/A,FALSE,"QUARTER"}</definedName>
    <definedName name="wrn.STAMPA." hidden="1">{"VAR.VOLUMI",#N/A,FALSE,"VAR.VOLUMI";"STIMA",#N/A,FALSE,"STIMA";"QUARTER",#N/A,FALSE,"QUARTER"}</definedName>
    <definedName name="wrn.stampa._.estesa." localSheetId="2" hidden="1">{"exttotale",#N/A,FALSE,"MERENDE";"extmerende",#N/A,FALSE,"MERENDE";"extsnacks",#N/A,FALSE,"MERENDE";"exttorte",#N/A,FALSE,"MERENDE";"exttrancino",#N/A,FALSE,"MERENDE";"extflauti",#N/A,FALSE,"MERENDE";"extcrosta",#N/A,FALSE,"MERENDE";"extcamille",#N/A,FALSE,"MERENDE";"extsfoglie",#N/A,FALSE,"MERENDE";"extplum",#N/A,FALSE,"MERENDE";"extringo",#N/A,FALSE,"MERENDE";"extpav",#N/A,FALSE,"MERENDE";"extfuori",#N/A,FALSE,"MERENDE";"extbaio",#N/A,FALSE,"MERENDE"}</definedName>
    <definedName name="wrn.stampa._.estesa." hidden="1">{"exttotale",#N/A,FALSE,"MERENDE";"extmerende",#N/A,FALSE,"MERENDE";"extsnacks",#N/A,FALSE,"MERENDE";"exttorte",#N/A,FALSE,"MERENDE";"exttrancino",#N/A,FALSE,"MERENDE";"extflauti",#N/A,FALSE,"MERENDE";"extcrosta",#N/A,FALSE,"MERENDE";"extcamille",#N/A,FALSE,"MERENDE";"extsfoglie",#N/A,FALSE,"MERENDE";"extplum",#N/A,FALSE,"MERENDE";"extringo",#N/A,FALSE,"MERENDE";"extpav",#N/A,FALSE,"MERENDE";"extfuori",#N/A,FALSE,"MERENDE";"extbaio",#N/A,FALSE,"MERENDE"}</definedName>
    <definedName name="wrn.STAMPA._.VS._.BUD." localSheetId="2" hidden="1">{"VOLVSBUD",#N/A,FALSE,"VOLUMI";"NETVSBUD",#N/A,FALSE,"NET";"PTAXVSBUD",#N/A,FALSE,"PTAX"}</definedName>
    <definedName name="wrn.STAMPA._.VS._.BUD." hidden="1">{"VOLVSBUD",#N/A,FALSE,"VOLUMI";"NETVSBUD",#N/A,FALSE,"NET";"PTAXVSBUD",#N/A,FALSE,"PTAX"}</definedName>
    <definedName name="wrn.STAMPA._.VS._.LY." localSheetId="2" hidden="1">{"VOLVSLY",#N/A,FALSE,"VOLUMI";"NETVSLY",#N/A,FALSE,"NET";"PTAXVSLY",#N/A,FALSE,"PTAX"}</definedName>
    <definedName name="wrn.STAMPA._.VS._.LY." hidden="1">{"VOLVSLY",#N/A,FALSE,"VOLUMI";"NETVSLY",#N/A,FALSE,"NET";"PTAXVSLY",#N/A,FALSE,"PTAX"}</definedName>
    <definedName name="wrn.STAMPAMST." localSheetId="2" hidden="1">{"PLTOTALE",#N/A,FALSE,"TOTALE";"PLMERENDE",#N/A,FALSE,"TOTALE";"PLSNACKS",#N/A,FALSE,"TOTALE";"PLTORTE",#N/A,FALSE,"TOTALE";"PLTRANCINO",#N/A,FALSE,"TOTALE";"PLFLAUTI",#N/A,FALSE,"TOTALE";"PLCOLATE",#N/A,FALSE,"TOTALE";"PLFROLLE",#N/A,FALSE,"TOTALE";"PLSFOGLIE",#N/A,FALSE,"TOTALE";"PLPLUM",#N/A,FALSE,"TOTALE";"PLRINGO",#N/A,FALSE,"TOTALE";"PLPAVES",#N/A,FALSE,"TOTALE";"PLFUORI",#N/A,FALSE,"TOTALE";"PLBAIOCCHI",#N/A,FALSE,"TOTALE"}</definedName>
    <definedName name="wrn.STAMPAMST." hidden="1">{"PLTOTALE",#N/A,FALSE,"TOTALE";"PLMERENDE",#N/A,FALSE,"TOTALE";"PLSNACKS",#N/A,FALSE,"TOTALE";"PLTORTE",#N/A,FALSE,"TOTALE";"PLTRANCINO",#N/A,FALSE,"TOTALE";"PLFLAUTI",#N/A,FALSE,"TOTALE";"PLCOLATE",#N/A,FALSE,"TOTALE";"PLFROLLE",#N/A,FALSE,"TOTALE";"PLSFOGLIE",#N/A,FALSE,"TOTALE";"PLPLUM",#N/A,FALSE,"TOTALE";"PLRINGO",#N/A,FALSE,"TOTALE";"PLPAVES",#N/A,FALSE,"TOTALE";"PLFUORI",#N/A,FALSE,"TOTALE";"PLBAIOCCHI",#N/A,FALSE,"TOTALE"}</definedName>
    <definedName name="wrn.stand_alone." localSheetId="2" hidden="1">{#N/A,#N/A,FALSE,"CBE";#N/A,#N/A,FALSE,"SWK"}</definedName>
    <definedName name="wrn.stand_alone." hidden="1">{#N/A,#N/A,FALSE,"CBE";#N/A,#N/A,FALSE,"SWK"}</definedName>
    <definedName name="wrn.STAND_ALONE_BOTH." localSheetId="2" hidden="1">{"FCB_ALL",#N/A,FALSE,"FCB";"GREY_ALL",#N/A,FALSE,"GREY"}</definedName>
    <definedName name="wrn.STAND_ALONE_BOTH." hidden="1">{"FCB_ALL",#N/A,FALSE,"FCB";"GREY_ALL",#N/A,FALSE,"GREY"}</definedName>
    <definedName name="wrn.Standard." localSheetId="2" hidden="1">{#N/A,#N/A,FALSE,"Service + Produktion kum";#N/A,#N/A,FALSE,"Produktion kum";#N/A,#N/A,FALSE,"Service kum";#N/A,#N/A,FALSE,"Service Monat";#N/A,#N/A,FALSE,"CARAT"}</definedName>
    <definedName name="wrn.Standard." hidden="1">{#N/A,#N/A,FALSE,"Service + Produktion kum";#N/A,#N/A,FALSE,"Produktion kum";#N/A,#N/A,FALSE,"Service kum";#N/A,#N/A,FALSE,"Service Monat";#N/A,#N/A,FALSE,"CARAT"}</definedName>
    <definedName name="wrn.Statistics_NME." localSheetId="2" hidden="1">{"Statistics_NME",#N/A,FALSE,"NME"}</definedName>
    <definedName name="wrn.Statistics_NME." hidden="1">{"Statistics_NME",#N/A,FALSE,"NME"}</definedName>
    <definedName name="wrn.Statistics_THC." localSheetId="2" hidden="1">{"Statistics_THC",#N/A,FALSE,"Tenet"}</definedName>
    <definedName name="wrn.Statistics_THC." hidden="1">{"Statistics_THC",#N/A,FALSE,"Tenet"}</definedName>
    <definedName name="wrn.SUDDIVISIONE._.UTILI." localSheetId="2" hidden="1">{#N/A,#N/A,TRUE,"UTIFAC";#N/A,#N/A,TRUE,"UTIESP";#N/A,#N/A,TRUE,"UTIFRA";#N/A,#N/A,TRUE,"UTIGBR";#N/A,#N/A,TRUE,"UTIGER";#N/A,#N/A,TRUE,"UTIGRE";#N/A,#N/A,TRUE,"UTISWE";#N/A,#N/A,TRUE,"UTIAUS";#N/A,#N/A,TRUE,"UTISAF";#N/A,#N/A,TRUE,"UTICAN"}</definedName>
    <definedName name="wrn.SUDDIVISIONE._.UTILI." hidden="1">{#N/A,#N/A,TRUE,"UTIFAC";#N/A,#N/A,TRUE,"UTIESP";#N/A,#N/A,TRUE,"UTIFRA";#N/A,#N/A,TRUE,"UTIGBR";#N/A,#N/A,TRUE,"UTIGER";#N/A,#N/A,TRUE,"UTIGRE";#N/A,#N/A,TRUE,"UTISWE";#N/A,#N/A,TRUE,"UTIAUS";#N/A,#N/A,TRUE,"UTISAF";#N/A,#N/A,TRUE,"UTICAN"}</definedName>
    <definedName name="wrn.summaries." localSheetId="2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" localSheetId="2" hidden="1">{#N/A,#N/A,TRUE,"KEY DATA";#N/A,#N/A,TRUE,"KEY DATA Base Case";#N/A,#N/A,TRUE,"JULY";#N/A,#N/A,TRUE,"AUG";#N/A,#N/A,TRUE,"SEPT";#N/A,#N/A,TRUE,"3Q"}</definedName>
    <definedName name="wrn.Summary" hidden="1">{#N/A,#N/A,TRUE,"KEY DATA";#N/A,#N/A,TRUE,"KEY DATA Base Case";#N/A,#N/A,TRUE,"JULY";#N/A,#N/A,TRUE,"AUG";#N/A,#N/A,TRUE,"SEPT";#N/A,#N/A,TRUE,"3Q"}</definedName>
    <definedName name="wrn.Summary." localSheetId="2" hidden="1">{#N/A,#N/A,FALSE,"Summary3";#N/A,#N/A,FALSE,"Summary1";#N/A,#N/A,FALSE,"Summary2";#N/A,#N/A,FALSE,"Sensitivities1";#N/A,#N/A,FALSE,"Sensitivities2"}</definedName>
    <definedName name="wrn.Summary." hidden="1">{#N/A,#N/A,FALSE,"Summary3";#N/A,#N/A,FALSE,"Summary1";#N/A,#N/A,FALSE,"Summary2";#N/A,#N/A,FALSE,"Sensitivities1";#N/A,#N/A,FALSE,"Sensitivities2"}</definedName>
    <definedName name="wrn.Summary_PL." localSheetId="2" hidden="1">{"profit and loss",#N/A,FALSE,"Summary";"revenues",#N/A,FALSE,"Summary";"COSTS",#N/A,FALSE,"Summary"}</definedName>
    <definedName name="wrn.Summary_PL." hidden="1">{"profit and loss",#N/A,FALSE,"Summary";"revenues",#N/A,FALSE,"Summary";"COSTS",#N/A,FALSE,"Summary"}</definedName>
    <definedName name="wrn.TCR." localSheetId="2" hidden="1">{#N/A,#N/A,FALSE,"title";#N/A,#N/A,FALSE,"AVE VEH";#N/A,#N/A,FALSE,"METRICS";#N/A,#N/A,FALSE,"Prod Cost";#N/A,#N/A,FALSE,"CMTOTCST";#N/A,#N/A,FALSE,"Roadmap";#N/A,#N/A,FALSE,"Road Text";#N/A,#N/A,FALSE,"VAVE";#N/A,#N/A,FALSE,"Warranty #1";#N/A,#N/A,FALSE,"Warranty #2";#N/A,#N/A,FALSE,"Purchasing"}</definedName>
    <definedName name="wrn.TCR." hidden="1">{#N/A,#N/A,FALSE,"title";#N/A,#N/A,FALSE,"AVE VEH";#N/A,#N/A,FALSE,"METRICS";#N/A,#N/A,FALSE,"Prod Cost";#N/A,#N/A,FALSE,"CMTOTCST";#N/A,#N/A,FALSE,"Roadmap";#N/A,#N/A,FALSE,"Road Text";#N/A,#N/A,FALSE,"VAVE";#N/A,#N/A,FALSE,"Warranty #1";#N/A,#N/A,FALSE,"Warranty #2";#N/A,#N/A,FALSE,"Purchasing"}</definedName>
    <definedName name="wrn.Test." localSheetId="2" hidden="1">{#N/A,#N/A,FALSE,"Deckblatt";#N/A,#N/A,FALSE,"Seite2-L";#N/A,#N/A,FALSE,"Seite3-R"}</definedName>
    <definedName name="wrn.Test." hidden="1">{#N/A,#N/A,FALSE,"Deckblatt";#N/A,#N/A,FALSE,"Seite2-L";#N/A,#N/A,FALSE,"Seite3-R"}</definedName>
    <definedName name="wrn.Thomas_Case." localSheetId="2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otalcomp." localSheetId="2" hidden="1">{"comp1",#N/A,FALSE,"COMPS";"footnotes",#N/A,FALSE,"COMPS"}</definedName>
    <definedName name="wrn.totalcomp." hidden="1">{"comp1",#N/A,FALSE,"COMPS";"footnotes",#N/A,FALSE,"COMPS"}</definedName>
    <definedName name="wrn.totalcomp.1" localSheetId="2" hidden="1">{"comp1",#N/A,FALSE,"COMPS";"footnotes",#N/A,FALSE,"COMPS"}</definedName>
    <definedName name="wrn.totalcomp.1" hidden="1">{"comp1",#N/A,FALSE,"COMPS";"footnotes",#N/A,FALSE,"COMPS"}</definedName>
    <definedName name="wrn.Tout._.Sauf._.BG.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Tout._.Sauf._.BG.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trans._.sum." localSheetId="2" hidden="1">{"trans assumptions",#N/A,FALSE,"Merger";"trans accretion",#N/A,FALSE,"Merger"}</definedName>
    <definedName name="wrn.trans._.sum." hidden="1">{"trans assumptions",#N/A,FALSE,"Merger";"trans accretion",#N/A,FALSE,"Merger"}</definedName>
    <definedName name="wrn.TRIMESTRALE." localSheetId="2" hidden="1">{#N/A,#N/A,TRUE,"covtri";#N/A,#N/A,TRUE,"indtri";#N/A,#N/A,TRUE,"ECORID";#N/A,#N/A,TRUE,"ECOTRA";#N/A,#N/A,TRUE,"ECOTOT";#N/A,#N/A,TRUE,"FATSOC";#N/A,#N/A,TRUE,"FATDIV";#N/A,#N/A,TRUE,"FATGEO";#N/A,#N/A,TRUE,"ORDINI";#N/A,#N/A,TRUE,"SITPAT";#N/A,#N/A,TRUE,"RENDFIN";#N/A,#N/A,TRUE,"TESORI";#N/A,#N/A,TRUE,"PERSONE"}</definedName>
    <definedName name="wrn.TRIMESTRALE." hidden="1">{#N/A,#N/A,TRUE,"covtri";#N/A,#N/A,TRUE,"indtri";#N/A,#N/A,TRUE,"ECORID";#N/A,#N/A,TRUE,"ECOTRA";#N/A,#N/A,TRUE,"ECOTOT";#N/A,#N/A,TRUE,"FATSOC";#N/A,#N/A,TRUE,"FATDIV";#N/A,#N/A,TRUE,"FATGEO";#N/A,#N/A,TRUE,"ORDINI";#N/A,#N/A,TRUE,"SITPAT";#N/A,#N/A,TRUE,"RENDFIN";#N/A,#N/A,TRUE,"TESORI";#N/A,#N/A,TRUE,"PERSONE"}</definedName>
    <definedName name="wrn.Typhoon." localSheetId="2" hidden="1">{"Agg Output",#N/A,FALSE,"Operational Drivers Output";"NW Output",#N/A,FALSE,"Operational Drivers Output";"South Output",#N/A,FALSE,"Operational Drivers Output";"Central Output",#N/A,FALSE,"Operational Drivers Output"}</definedName>
    <definedName name="wrn.Typhoon." hidden="1">{"Agg Output",#N/A,FALSE,"Operational Drivers Output";"NW Output",#N/A,FALSE,"Operational Drivers Output";"South Output",#N/A,FALSE,"Operational Drivers Output";"Central Output",#N/A,FALSE,"Operational Drivers Output"}</definedName>
    <definedName name="wrn.UK._.adjusted._.accounts." localSheetId="2" hidden="1">{"fixass1",#N/A,FALSE,"Sheet1";"fixass2",#N/A,FALSE,"Sheet1";"invest",#N/A,FALSE,"Sheet1"}</definedName>
    <definedName name="wrn.UK._.adjusted._.accounts." hidden="1">{"fixass1",#N/A,FALSE,"Sheet1";"fixass2",#N/A,FALSE,"Sheet1";"invest",#N/A,FALSE,"Sheet1"}</definedName>
    <definedName name="wrn.up." localSheetId="2" hidden="1">{"up stand alones",#N/A,FALSE,"Acquiror"}</definedName>
    <definedName name="wrn.up." hidden="1">{"up stand alones",#N/A,FALSE,"Acquiror"}</definedName>
    <definedName name="wrn.upstairs." localSheetId="2" hidden="1">{"histincome",#N/A,FALSE,"hyfins";"closing balance",#N/A,FALSE,"hyfins"}</definedName>
    <definedName name="wrn.upstairs." hidden="1">{"histincome",#N/A,FALSE,"hyfins";"closing balance",#N/A,FALSE,"hyfins"}</definedName>
    <definedName name="wrn.UTILI._.SPAGNA." localSheetId="2" hidden="1">{#N/A,#N/A,TRUE,"UTIESP"}</definedName>
    <definedName name="wrn.UTILI._.SPAGNA." hidden="1">{#N/A,#N/A,TRUE,"UTIESP"}</definedName>
    <definedName name="wrn.UTILI._.SUD._.AFRICA." localSheetId="2" hidden="1">{#N/A,#N/A,TRUE,"UTISAF"}</definedName>
    <definedName name="wrn.UTILI._.SUD._.AFRICA." hidden="1">{#N/A,#N/A,TRUE,"UTISAF"}</definedName>
    <definedName name="wrn.Valuation." localSheetId="2" hidden="1">{#N/A,#N/A,FALSE,"Colombo";#N/A,#N/A,FALSE,"Colata";#N/A,#N/A,FALSE,"Colombo + Colata"}</definedName>
    <definedName name="wrn.Valuation." hidden="1">{#N/A,#N/A,FALSE,"Colombo";#N/A,#N/A,FALSE,"Colata";#N/A,#N/A,FALSE,"Colombo + Colata"}</definedName>
    <definedName name="wrn.Valuation._.Committee." localSheetId="2" hidden="1">{#N/A,#N/A,TRUE,"Cover";#N/A,#N/A,TRUE,"Macro Assumptions";#N/A,#N/A,TRUE,"Tariffs DTe";#N/A,#N/A,TRUE,"2000 Revenues";#N/A,#N/A,TRUE,"Initial RAB";#N/A,#N/A,TRUE,"inflated RAB";#N/A,#N/A,TRUE,"Budget TenneT";#N/A,#N/A,TRUE,"Revenues";#N/A,#N/A,TRUE,"Operating Expenses";#N/A,#N/A,TRUE,"Energy &amp; Power";#N/A,#N/A,TRUE,"Grid Costs";#N/A,#N/A,TRUE,"TPA";#N/A,#N/A,TRUE,"Maintenance";#N/A,#N/A,TRUE,"Personnel";#N/A,#N/A,TRUE,"General";#N/A,#N/A,TRUE,"Depr";#N/A,#N/A,TRUE,"P&amp;L";#N/A,#N/A,TRUE,"Fixed Assets_Sum";#N/A,#N/A,TRUE,"Assumptions";#N/A,#N/A,TRUE,"FA";#N/A,#N/A,TRUE,"CapEx";#N/A,#N/A,TRUE,"Work in Progress";#N/A,#N/A,TRUE,"Working Capital";#N/A,#N/A,TRUE,"Cash";#N/A,#N/A,TRUE,"Equity";#N/A,#N/A,TRUE,"Provisions";#N/A,#N/A,TRUE,"Debt";#N/A,#N/A,TRUE,"BS";#N/A,#N/A,TRUE,"CF";#N/A,#N/A,TRUE,"Lines";#N/A,#N/A,TRUE,"Stations";#N/A,#N/A,TRUE,"Cap. Expenses";#N/A,#N/A,TRUE,"Land";#N/A,#N/A,TRUE,"Cen Proces Sys";#N/A,#N/A,TRUE,"IT";#N/A,#N/A,TRUE,"telecom";#N/A,#N/A,TRUE,"Other";#N/A,#N/A,TRUE,"WACC_DTe_pre";#N/A,#N/A,TRUE,"WACC_DTe_post";#N/A,#N/A,TRUE,"Wacc";#N/A,#N/A,TRUE,"DCF EBITDA Multiple";#N/A,#N/A,TRUE,"DCF Perpetual Growth";#N/A,#N/A,TRUE,"RAB (DTe)";#N/A,#N/A,TRUE,"P&amp;L (2)";#N/A,#N/A,TRUE,"TComps"}</definedName>
    <definedName name="wrn.Valuation._.Committee." hidden="1">{#N/A,#N/A,TRUE,"Cover";#N/A,#N/A,TRUE,"Macro Assumptions";#N/A,#N/A,TRUE,"Tariffs DTe";#N/A,#N/A,TRUE,"2000 Revenues";#N/A,#N/A,TRUE,"Initial RAB";#N/A,#N/A,TRUE,"inflated RAB";#N/A,#N/A,TRUE,"Budget TenneT";#N/A,#N/A,TRUE,"Revenues";#N/A,#N/A,TRUE,"Operating Expenses";#N/A,#N/A,TRUE,"Energy &amp; Power";#N/A,#N/A,TRUE,"Grid Costs";#N/A,#N/A,TRUE,"TPA";#N/A,#N/A,TRUE,"Maintenance";#N/A,#N/A,TRUE,"Personnel";#N/A,#N/A,TRUE,"General";#N/A,#N/A,TRUE,"Depr";#N/A,#N/A,TRUE,"P&amp;L";#N/A,#N/A,TRUE,"Fixed Assets_Sum";#N/A,#N/A,TRUE,"Assumptions";#N/A,#N/A,TRUE,"FA";#N/A,#N/A,TRUE,"CapEx";#N/A,#N/A,TRUE,"Work in Progress";#N/A,#N/A,TRUE,"Working Capital";#N/A,#N/A,TRUE,"Cash";#N/A,#N/A,TRUE,"Equity";#N/A,#N/A,TRUE,"Provisions";#N/A,#N/A,TRUE,"Debt";#N/A,#N/A,TRUE,"BS";#N/A,#N/A,TRUE,"CF";#N/A,#N/A,TRUE,"Lines";#N/A,#N/A,TRUE,"Stations";#N/A,#N/A,TRUE,"Cap. Expenses";#N/A,#N/A,TRUE,"Land";#N/A,#N/A,TRUE,"Cen Proces Sys";#N/A,#N/A,TRUE,"IT";#N/A,#N/A,TRUE,"telecom";#N/A,#N/A,TRUE,"Other";#N/A,#N/A,TRUE,"WACC_DTe_pre";#N/A,#N/A,TRUE,"WACC_DTe_post";#N/A,#N/A,TRUE,"Wacc";#N/A,#N/A,TRUE,"DCF EBITDA Multiple";#N/A,#N/A,TRUE,"DCF Perpetual Growth";#N/A,#N/A,TRUE,"RAB (DTe)";#N/A,#N/A,TRUE,"P&amp;L (2)";#N/A,#N/A,TRUE,"TComps"}</definedName>
    <definedName name="wrn.Vorstandsbericht." localSheetId="2" hidden="1">{#N/A,#N/A,FALSE,"Kommentar";#N/A,#N/A,FALSE,"Deckblatt";#N/A,#N/A,FALSE,"Wedat-R"}</definedName>
    <definedName name="wrn.Vorstandsbericht." hidden="1">{#N/A,#N/A,FALSE,"Kommentar";#N/A,#N/A,FALSE,"Deckblatt";#N/A,#N/A,FALSE,"Wedat-R"}</definedName>
    <definedName name="wrn.Wacc." localSheetId="2" hidden="1">{"Area1",#N/A,FALSE,"OREWACC";"Area2",#N/A,FALSE,"OREWACC"}</definedName>
    <definedName name="wrn.Wacc." hidden="1">{"Area1",#N/A,FALSE,"OREWACC";"Area2",#N/A,FALSE,"OREWACC"}</definedName>
    <definedName name="wrn.Wacc.2" localSheetId="2" hidden="1">{"Area1",#N/A,FALSE,"OREWACC";"Area2",#N/A,FALSE,"OREWACC"}</definedName>
    <definedName name="wrn.Wacc.2" hidden="1">{"Area1",#N/A,FALSE,"OREWACC";"Area2",#N/A,FALSE,"OREWACC"}</definedName>
    <definedName name="wrn.WorkingCapGermanGAAP2000_2009." localSheetId="2" hidden="1">{"WCGGAAP1",#N/A,FALSE,"P&amp;L G GAAP"}</definedName>
    <definedName name="wrn.WorkingCapGermanGAAP2000_2009." hidden="1">{"WCGGAAP1",#N/A,FALSE,"P&amp;L G GAAP"}</definedName>
    <definedName name="wrn.WorkingCapGermanGAAP2010_2019." localSheetId="2" hidden="1">{"WCGGAAP2",#N/A,FALSE,"P&amp;L G GAAP"}</definedName>
    <definedName name="wrn.WorkingCapGermanGAAP2010_2019." hidden="1">{"WCGGAAP2",#N/A,FALSE,"P&amp;L G GAAP"}</definedName>
    <definedName name="wrn.WorkingCapUSGAAP2000_2009." localSheetId="2" hidden="1">{"WCUSGAAP1",#N/A,FALSE,"P&amp;L US GAAP"}</definedName>
    <definedName name="wrn.WorkingCapUSGAAP2000_2009." hidden="1">{"WCUSGAAP1",#N/A,FALSE,"P&amp;L US GAAP"}</definedName>
    <definedName name="wrn.WorkingCapUSGAAP2010_2019." localSheetId="2" hidden="1">{"WCUSGAAP2",#N/A,FALSE,"P&amp;L US GAAP"}</definedName>
    <definedName name="wrn.WorkingCapUSGAAP2010_2019." hidden="1">{"WCUSGAAP2",#N/A,FALSE,"P&amp;L US GAAP"}</definedName>
    <definedName name="wrn.xrates." localSheetId="2" hidden="1">{#N/A,#N/A,FALSE,"1996";#N/A,#N/A,FALSE,"1995";#N/A,#N/A,FALSE,"1994"}</definedName>
    <definedName name="wrn.xrates." hidden="1">{#N/A,#N/A,FALSE,"1996";#N/A,#N/A,FALSE,"1995";#N/A,#N/A,FALSE,"1994"}</definedName>
    <definedName name="wrn.Yearly_AMI." localSheetId="2" hidden="1">{"Yearly_AMI",#N/A,FALSE,"AMI"}</definedName>
    <definedName name="wrn.Yearly_AMI." hidden="1">{"Yearly_AMI",#N/A,FALSE,"AMI"}</definedName>
    <definedName name="wrn.Yearly_NME." localSheetId="2" hidden="1">{"Yearly_NME",#N/A,FALSE,"NME"}</definedName>
    <definedName name="wrn.Yearly_NME." hidden="1">{"Yearly_NME",#N/A,FALSE,"NME"}</definedName>
    <definedName name="wrn.Yearly_THC." localSheetId="2" hidden="1">{"Yearly_THC",#N/A,FALSE,"Earnings"}</definedName>
    <definedName name="wrn.Yearly_THC." hidden="1">{"Yearly_THC",#N/A,FALSE,"Earnings"}</definedName>
    <definedName name="wrn.ziobeppe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ziobepp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zioberto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ziobert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_MAR" localSheetId="2" hidden="1">{"Area1",#N/A,TRUE,"Obiettivo";"Area2",#N/A,TRUE,"Dati per Direzione"}</definedName>
    <definedName name="WRN_MAR" hidden="1">{"Area1",#N/A,TRUE,"Obiettivo";"Area2",#N/A,TRUE,"Dati per Direzione"}</definedName>
    <definedName name="WRN_Mr" localSheetId="2" hidden="1">{"Area1",#N/A,TRUE,"Obiettivo";"Area2",#N/A,TRUE,"Dati per Direzione"}</definedName>
    <definedName name="WRN_Mr" hidden="1">{"Area1",#N/A,TRUE,"Obiettivo";"Area2",#N/A,TRUE,"Dati per Direzione"}</definedName>
    <definedName name="wrn_new" localSheetId="2" hidden="1">{#N/A,#N/A,FALSE,"Cover";#N/A,#N/A,FALSE,"OFF";#N/A,#N/A,FALSE," ON";#N/A,#N/A,FALSE,"SUM";#N/A,#N/A,FALSE,"VPOP-POP"}</definedName>
    <definedName name="wrn_new" hidden="1">{#N/A,#N/A,FALSE,"Cover";#N/A,#N/A,FALSE,"OFF";#N/A,#N/A,FALSE," ON";#N/A,#N/A,FALSE,"SUM";#N/A,#N/A,FALSE,"VPOP-POP"}</definedName>
    <definedName name="wrn1.1.1" localSheetId="2" hidden="1">{#N/A,#N/A,FALSE,"Calc";#N/A,#N/A,FALSE,"Sensitivity";#N/A,#N/A,FALSE,"LT Earn.Dil.";#N/A,#N/A,FALSE,"Dil. AVP"}</definedName>
    <definedName name="wrn1.1.1" hidden="1">{#N/A,#N/A,FALSE,"Calc";#N/A,#N/A,FALSE,"Sensitivity";#N/A,#N/A,FALSE,"LT Earn.Dil.";#N/A,#N/A,FALSE,"Dil. AVP"}</definedName>
    <definedName name="wrn1.Bewegungsbilanz" localSheetId="2" hidden="1">{#N/A,#N/A,FALSE,"Mittelherkunft";#N/A,#N/A,FALSE,"Mittelverwendung"}</definedName>
    <definedName name="wrn1.Bewegungsbilanz" hidden="1">{#N/A,#N/A,FALSE,"Mittelherkunft";#N/A,#N/A,FALSE,"Mittelverwendung"}</definedName>
    <definedName name="wrn1.summary" localSheetId="2" hidden="1">{#N/A,#N/A,TRUE,"KEY DATA";#N/A,#N/A,TRUE,"KEY DATA Base Case";#N/A,#N/A,TRUE,"JULY";#N/A,#N/A,TRUE,"AUG";#N/A,#N/A,TRUE,"SEPT";#N/A,#N/A,TRUE,"3Q"}</definedName>
    <definedName name="wrn1.summary" hidden="1">{#N/A,#N/A,TRUE,"KEY DATA";#N/A,#N/A,TRUE,"KEY DATA Base Case";#N/A,#N/A,TRUE,"JULY";#N/A,#N/A,TRUE,"AUG";#N/A,#N/A,TRUE,"SEPT";#N/A,#N/A,TRUE,"3Q"}</definedName>
    <definedName name="wrn2.All_Excl_depr." localSheetId="2" hidden="1">{"Front_Page",#N/A,TRUE,"Front Page";#N/A,#N/A,TRUE,"Summary";#N/A,#N/A,TRUE,"GenAssump";#N/A,#N/A,TRUE,"Shut-down";"ProdAssump1_2000_2009",#N/A,TRUE,"ProdAssump";"ProdAssump2_2010_2019",#N/A,TRUE,"ProdAssump";"ProdAssump3_2000_2009",#N/A,TRUE,"ProdAssump";"ProdAssump4_2010_2019",#N/A,TRUE,"ProdAssump";"ProdAssump5_2000_2009",#N/A,TRUE,"ProdAssump";"ProdAssump6_2010_2019",#N/A,TRUE,"ProdAssump";"ProdAssump7_2000_2009",#N/A,TRUE,"ProdAssump";"ProdAssump8_2010_2019",#N/A,TRUE,"ProdAssump";"ProdAssump9_2000_2009",#N/A,TRUE,"ProdAssump";"ProdAssump10_2010_2019",#N/A,TRUE,"ProdAssump";"ProdAssump11_2000_2009",#N/A,TRUE,"ProdAssump";"ProdAssump12_2010_2019",#N/A,TRUE,"ProdAssump";"ProdAssump13_2000_2009",#N/A,TRUE,"ProdAssump";"ProdAssump14_2010_2019",#N/A,TRUE,"ProdAssump";"ProdAssump15_2000_2009",#N/A,TRUE,"ProdAssump";"ProdAssump16_2010_2019",#N/A,TRUE,"ProdAssump";"ProdAssumpTotal1",#N/A,TRUE,"ProdAssump";"ProdAssumpTotal2",#N/A,TRUE,"ProdAssump";"ProdQuantities1_2000_2009",#N/A,TRUE,"ProdAssump";"ProdQuantities2_2010_2019",#N/A,TRUE,"ProdAssump";"ProdQuantities3_2000_2009",#N/A,TRUE,"ProdAssump";"ProdQuantities4_2010_2019",#N/A,TRUE,"ProdAssump";"ProdQuantities5_2000_2009",#N/A,TRUE,"ProdAssump";"ProdQuantities6_2010_2019",#N/A,TRUE,"ProdAssump";"ProdQuantities7_2000_2009",#N/A,TRUE,"ProdAssump";"ProdQuantities8_2010_2019",#N/A,TRUE,"ProdAssump";"ProdQuantities9_2000_2009",#N/A,TRUE,"ProdAssump";"ProdQuantities10_2010_2019",#N/A,TRUE,"ProdAssump";"ProdQuantities11_2000_2009",#N/A,TRUE,"ProdAssump";"ProdQuantities12_2010_2019",#N/A,TRUE,"ProdAssump";"ProdQuantitiesTotal2000_2009",#N/A,TRUE,"ProdAssump";"ProdQuantitiesTotal2010_2019",#N/A,TRUE,"ProdAssump";"Capex1",#N/A,TRUE,"ProdAssump";"Capex2",#N/A,TRUE,"ProdAssump";"Capex3",#N/A,TRUE,"ProdAssump";"PLGGAAP1",#N/A,TRUE,"BS US GAAP";"PLGGAAP2",#N/A,TRUE,"BS US GAAP";"PLGGAAP3",#N/A,TRUE,"BS US GAAP";"PLGGAAP4",#N/A,TRUE,"BS US GAAP";"CFGGAAP1a",#N/A,TRUE,"BS US GAAP";"CFGGAAP2a",#N/A,TRUE,"BS US GAAP";"WCGGAAP1",#N/A,TRUE,"BS US GAAP";"WCGGAAP2",#N/A,TRUE,"BS US GAAP";"DebtGGAAP1",#N/A,TRUE,"BS US GAAP";"DebtGGAAP2",#N/A,TRUE,"BS US GAAP";"BSGGAAP1",#N/A,TRUE,"BS G GAAP";"BSGGAAP2",#N/A,TRUE,"BS G GAAP";"PLUSGAAP1",#N/A,TRUE,"P&amp;L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GAAP";"DebtUSGAAP1",#N/A,TRUE,"P&amp;L US GAAP";"DebtUSGAAP2",#N/A,TRUE,"P&amp;L US GAAP";"BSUSGAAP1",#N/A,TRUE,"P&amp;L US GAAP";"BSUSGAAP2",#N/A,TRUE,"P&amp;L US GAAP";"CFUSGAAP1",#N/A,TRUE,"CF US GAAP";"CFUSGAAP2",#N/A,TRUE,"CF US GAAP";"CFGGAAP1",#N/A,TRUE,"CF G GAAP";"CFGGAAP2",#N/A,TRUE,"CF G GAAP"}</definedName>
    <definedName name="wrn2.All_Excl_depr." hidden="1">{"Front_Page",#N/A,TRUE,"Front Page";#N/A,#N/A,TRUE,"Summary";#N/A,#N/A,TRUE,"GenAssump";#N/A,#N/A,TRUE,"Shut-down";"ProdAssump1_2000_2009",#N/A,TRUE,"ProdAssump";"ProdAssump2_2010_2019",#N/A,TRUE,"ProdAssump";"ProdAssump3_2000_2009",#N/A,TRUE,"ProdAssump";"ProdAssump4_2010_2019",#N/A,TRUE,"ProdAssump";"ProdAssump5_2000_2009",#N/A,TRUE,"ProdAssump";"ProdAssump6_2010_2019",#N/A,TRUE,"ProdAssump";"ProdAssump7_2000_2009",#N/A,TRUE,"ProdAssump";"ProdAssump8_2010_2019",#N/A,TRUE,"ProdAssump";"ProdAssump9_2000_2009",#N/A,TRUE,"ProdAssump";"ProdAssump10_2010_2019",#N/A,TRUE,"ProdAssump";"ProdAssump11_2000_2009",#N/A,TRUE,"ProdAssump";"ProdAssump12_2010_2019",#N/A,TRUE,"ProdAssump";"ProdAssump13_2000_2009",#N/A,TRUE,"ProdAssump";"ProdAssump14_2010_2019",#N/A,TRUE,"ProdAssump";"ProdAssump15_2000_2009",#N/A,TRUE,"ProdAssump";"ProdAssump16_2010_2019",#N/A,TRUE,"ProdAssump";"ProdAssumpTotal1",#N/A,TRUE,"ProdAssump";"ProdAssumpTotal2",#N/A,TRUE,"ProdAssump";"ProdQuantities1_2000_2009",#N/A,TRUE,"ProdAssump";"ProdQuantities2_2010_2019",#N/A,TRUE,"ProdAssump";"ProdQuantities3_2000_2009",#N/A,TRUE,"ProdAssump";"ProdQuantities4_2010_2019",#N/A,TRUE,"ProdAssump";"ProdQuantities5_2000_2009",#N/A,TRUE,"ProdAssump";"ProdQuantities6_2010_2019",#N/A,TRUE,"ProdAssump";"ProdQuantities7_2000_2009",#N/A,TRUE,"ProdAssump";"ProdQuantities8_2010_2019",#N/A,TRUE,"ProdAssump";"ProdQuantities9_2000_2009",#N/A,TRUE,"ProdAssump";"ProdQuantities10_2010_2019",#N/A,TRUE,"ProdAssump";"ProdQuantities11_2000_2009",#N/A,TRUE,"ProdAssump";"ProdQuantities12_2010_2019",#N/A,TRUE,"ProdAssump";"ProdQuantitiesTotal2000_2009",#N/A,TRUE,"ProdAssump";"ProdQuantitiesTotal2010_2019",#N/A,TRUE,"ProdAssump";"Capex1",#N/A,TRUE,"ProdAssump";"Capex2",#N/A,TRUE,"ProdAssump";"Capex3",#N/A,TRUE,"ProdAssump";"PLGGAAP1",#N/A,TRUE,"BS US GAAP";"PLGGAAP2",#N/A,TRUE,"BS US GAAP";"PLGGAAP3",#N/A,TRUE,"BS US GAAP";"PLGGAAP4",#N/A,TRUE,"BS US GAAP";"CFGGAAP1a",#N/A,TRUE,"BS US GAAP";"CFGGAAP2a",#N/A,TRUE,"BS US GAAP";"WCGGAAP1",#N/A,TRUE,"BS US GAAP";"WCGGAAP2",#N/A,TRUE,"BS US GAAP";"DebtGGAAP1",#N/A,TRUE,"BS US GAAP";"DebtGGAAP2",#N/A,TRUE,"BS US GAAP";"BSGGAAP1",#N/A,TRUE,"BS G GAAP";"BSGGAAP2",#N/A,TRUE,"BS G GAAP";"PLUSGAAP1",#N/A,TRUE,"P&amp;L US GAAP";"PLUSGAAP2",#N/A,TRUE,"P&amp;L US GAAP";"PLUSGAAP3",#N/A,TRUE,"P&amp;L US GAAP";"PLUSGAAP4",#N/A,TRUE,"P&amp;L US GAAP";"CFUSGAAP1a",#N/A,TRUE,"P&amp;L US GAAP";"CFUSGAAP2a",#N/A,TRUE,"P&amp;L US GAAP";"WCUSGAAP1",#N/A,TRUE,"P&amp;L US GAAP";"WCUSGAAP2",#N/A,TRUE,"P&amp;L US GAAP";"DebtUSGAAP1",#N/A,TRUE,"P&amp;L US GAAP";"DebtUSGAAP2",#N/A,TRUE,"P&amp;L US GAAP";"BSUSGAAP1",#N/A,TRUE,"P&amp;L US GAAP";"BSUSGAAP2",#N/A,TRUE,"P&amp;L US GAAP";"CFUSGAAP1",#N/A,TRUE,"CF US GAAP";"CFUSGAAP2",#N/A,TRUE,"CF US GAAP";"CFGGAAP1",#N/A,TRUE,"CF G GAAP";"CFGGAAP2",#N/A,TRUE,"CF G GAAP"}</definedName>
    <definedName name="WRN2.Document" localSheetId="2" hidden="1">{"consolidated",#N/A,FALSE,"Sheet1";"cms",#N/A,FALSE,"Sheet1";"fse",#N/A,FALSE,"Sheet1"}</definedName>
    <definedName name="WRN2.Document" hidden="1">{"consolidated",#N/A,FALSE,"Sheet1";"cms",#N/A,FALSE,"Sheet1";"fse",#N/A,FALSE,"Sheet1"}</definedName>
    <definedName name="wrn2.summary" localSheetId="2" hidden="1">{#N/A,#N/A,TRUE,"KEY DATA";#N/A,#N/A,TRUE,"KEY DATA Base Case";#N/A,#N/A,TRUE,"JULY";#N/A,#N/A,TRUE,"AUG";#N/A,#N/A,TRUE,"SEPT";#N/A,#N/A,TRUE,"3Q"}</definedName>
    <definedName name="wrn2.summary" hidden="1">{#N/A,#N/A,TRUE,"KEY DATA";#N/A,#N/A,TRUE,"KEY DATA Base Case";#N/A,#N/A,TRUE,"JULY";#N/A,#N/A,TRUE,"AUG";#N/A,#N/A,TRUE,"SEPT";#N/A,#N/A,TRUE,"3Q"}</definedName>
    <definedName name="wrn3.ALL." localSheetId="2" hidden="1">{#N/A,#N/A,FALSE,"DCF";#N/A,#N/A,FALSE,"WACC";#N/A,#N/A,FALSE,"Sales_EBIT";#N/A,#N/A,FALSE,"Capex_Depreciation";#N/A,#N/A,FALSE,"WC";#N/A,#N/A,FALSE,"Interest";#N/A,#N/A,FALSE,"Assumptions"}</definedName>
    <definedName name="wrn3.ALL." hidden="1">{#N/A,#N/A,FALSE,"DCF";#N/A,#N/A,FALSE,"WACC";#N/A,#N/A,FALSE,"Sales_EBIT";#N/A,#N/A,FALSE,"Capex_Depreciation";#N/A,#N/A,FALSE,"WC";#N/A,#N/A,FALSE,"Interest";#N/A,#N/A,FALSE,"Assumptions"}</definedName>
    <definedName name="wrnang1113333" localSheetId="2" hidden="1">{#N/A,#N/A,FALSE,"DBK";#N/A,#N/A,FALSE,"102-1";#N/A,#N/A,FALSE,"102-2";#N/A,#N/A,FALSE,"102-447";#N/A,#N/A,FALSE,"441-60"}</definedName>
    <definedName name="wrnang1113333" hidden="1">{#N/A,#N/A,FALSE,"DBK";#N/A,#N/A,FALSE,"102-1";#N/A,#N/A,FALSE,"102-2";#N/A,#N/A,FALSE,"102-447";#N/A,#N/A,FALSE,"441-60"}</definedName>
    <definedName name="wrnforecast1111" localSheetId="2" hidden="1">{#N/A,#N/A,FALSE,"model"}</definedName>
    <definedName name="wrnforecast1111" hidden="1">{#N/A,#N/A,FALSE,"model"}</definedName>
    <definedName name="wrnforecast111113333" localSheetId="2" hidden="1">{#N/A,#N/A,FALSE,"model"}</definedName>
    <definedName name="wrnforecast111113333" hidden="1">{#N/A,#N/A,FALSE,"model"}</definedName>
    <definedName name="wrnforecastassumption11111" localSheetId="2" hidden="1">{#N/A,#N/A,FALSE,"model"}</definedName>
    <definedName name="wrnforecastassumption11111" hidden="1">{#N/A,#N/A,FALSE,"model"}</definedName>
    <definedName name="wrnfy97" localSheetId="2" hidden="1">{#N/A,#N/A,FALSE,"FY97";#N/A,#N/A,FALSE,"FY98";#N/A,#N/A,FALSE,"FY99";#N/A,#N/A,FALSE,"FY00";#N/A,#N/A,FALSE,"FY01"}</definedName>
    <definedName name="wrnfy97" hidden="1">{#N/A,#N/A,FALSE,"FY97";#N/A,#N/A,FALSE,"FY98";#N/A,#N/A,FALSE,"FY99";#N/A,#N/A,FALSE,"FY00";#N/A,#N/A,FALSE,"FY01"}</definedName>
    <definedName name="wrnhistory11113333" localSheetId="2" hidden="1">{#N/A,#N/A,FALSE,"model"}</definedName>
    <definedName name="wrnhistory11113333" hidden="1">{#N/A,#N/A,FALSE,"model"}</definedName>
    <definedName name="wrnhistroic11113333" localSheetId="2" hidden="1">{#N/A,#N/A,FALSE,"model"}</definedName>
    <definedName name="wrnhistroic11113333" hidden="1">{#N/A,#N/A,FALSE,"model"}</definedName>
    <definedName name="wrnschiet11111" localSheetId="2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wrnschiet11111" hidden="1">{#N/A,#N/A,FALSE,"DBK";#N/A,#N/A,FALSE,"Inh (2)";#N/A,#N/A,FALSE,"102-1";#N/A,#N/A,FALSE,"102-2";#N/A,#N/A,FALSE,"425";#N/A,#N/A,FALSE,"102-447";#N/A,#N/A,FALSE,"441-GesSys";#N/A,#N/A,FALSE,"442 576 B Rech";#N/A,#N/A,FALSE,"446 R+P"}</definedName>
    <definedName name="wrnschiet112222" localSheetId="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wrnschiet112222" hidden="1">{#N/A,#N/A,FALSE,"info-447";#N/A,#N/A,FALSE,"DBK";#N/A,#N/A,FALSE,"Inh (2)";#N/A,#N/A,FALSE,"102-1";#N/A,#N/A,FALSE,"102-2";#N/A,#N/A,FALSE,"102-447";#N/A,#N/A,FALSE,"441-GesSys";#N/A,#N/A,FALSE,"442 576 B Rech";#N/A,#N/A,FALSE,"425";#N/A,#N/A,FALSE,"446 R+P";#N/A,#N/A,FALSE,"447 RW alle St."}</definedName>
    <definedName name="WRT" localSheetId="2" hidden="1">{#N/A,#N/A,FALSE,"PropertyInfo"}</definedName>
    <definedName name="WRT" hidden="1">{#N/A,#N/A,FALSE,"PropertyInfo"}</definedName>
    <definedName name="wrtz" localSheetId="2" hidden="1">{"Ergebnisbericht_UBA",#N/A,FALSE,"MB"}</definedName>
    <definedName name="wrtz" hidden="1">{"Ergebnisbericht_UBA",#N/A,FALSE,"MB"}</definedName>
    <definedName name="wru" localSheetId="2" hidden="1">{"Eilbericht_UBA",#N/A,FALSE,"EB"}</definedName>
    <definedName name="wru" hidden="1">{"Eilbericht_UBA",#N/A,FALSE,"EB"}</definedName>
    <definedName name="wrz" localSheetId="2" hidden="1">{"Ergebnisbericht_UBA",#N/A,FALSE,"MB"}</definedName>
    <definedName name="wrz" hidden="1">{"Ergebnisbericht_UBA",#N/A,FALSE,"MB"}</definedName>
    <definedName name="ws" localSheetId="2" hidden="1">{#N/A,#N/A,FALSE,"Aging Summary";#N/A,#N/A,FALSE,"Ratio Analysis";#N/A,#N/A,FALSE,"Test 120 Day Accts";#N/A,#N/A,FALSE,"Tickmarks"}</definedName>
    <definedName name="ws" hidden="1">{#N/A,#N/A,FALSE,"Aging Summary";#N/A,#N/A,FALSE,"Ratio Analysis";#N/A,#N/A,FALSE,"Test 120 Day Accts";#N/A,#N/A,FALSE,"Tickmarks"}</definedName>
    <definedName name="wsd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sd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ss" hidden="1">#REF!</definedName>
    <definedName name="wt" localSheetId="2" hidden="1">{"comps2_1",#N/A,FALSE,"Comps2";"comps2_2",#N/A,FALSE,"Comps2";"comps2_3",#N/A,FALSE,"Comps2";"comps2_4",#N/A,FALSE,"Comps2";"comps2_5",#N/A,FALSE,"Comps2"}</definedName>
    <definedName name="wt" hidden="1">{"comps2_1",#N/A,FALSE,"Comps2";"comps2_2",#N/A,FALSE,"Comps2";"comps2_3",#N/A,FALSE,"Comps2";"comps2_4",#N/A,FALSE,"Comps2";"comps2_5",#N/A,FALSE,"Comps2"}</definedName>
    <definedName name="wte" localSheetId="2" hidden="1">{#N/A,#N/A,FALSE,"Aging Summary";#N/A,#N/A,FALSE,"Ratio Analysis";#N/A,#N/A,FALSE,"Test 120 Day Accts";#N/A,#N/A,FALSE,"Tickmarks"}</definedName>
    <definedName name="wte" hidden="1">{#N/A,#N/A,FALSE,"Aging Summary";#N/A,#N/A,FALSE,"Ratio Analysis";#N/A,#N/A,FALSE,"Test 120 Day Accts";#N/A,#N/A,FALSE,"Tickmarks"}</definedName>
    <definedName name="wtre" localSheetId="2" hidden="1">{#N/A,#N/A,FALSE,"Aging Summary";#N/A,#N/A,FALSE,"Ratio Analysis";#N/A,#N/A,FALSE,"Test 120 Day Accts";#N/A,#N/A,FALSE,"Tickmarks"}</definedName>
    <definedName name="wtre" hidden="1">{#N/A,#N/A,FALSE,"Aging Summary";#N/A,#N/A,FALSE,"Ratio Analysis";#N/A,#N/A,FALSE,"Test 120 Day Accts";#N/A,#N/A,FALSE,"Tickmarks"}</definedName>
    <definedName name="wtrhs" localSheetId="2" hidden="1">{"Ergebnisbericht_UBA",#N/A,FALSE,"MB"}</definedName>
    <definedName name="wtrhs" hidden="1">{"Ergebnisbericht_UBA",#N/A,FALSE,"MB"}</definedName>
    <definedName name="wtz" localSheetId="2" hidden="1">{"Eilbericht_UBA",#N/A,FALSE,"EB"}</definedName>
    <definedName name="wtz" hidden="1">{"Eilbericht_UBA",#N/A,FALSE,"EB"}</definedName>
    <definedName name="wtzwz" localSheetId="2" hidden="1">{"Eilbericht_UBA",#N/A,FALSE,"EB"}</definedName>
    <definedName name="wtzwz" hidden="1">{"Eilbericht_UBA",#N/A,FALSE,"EB"}</definedName>
    <definedName name="wu" localSheetId="2" hidden="1">{"Ergebnisbericht_UBA",#N/A,FALSE,"MB"}</definedName>
    <definedName name="wu" hidden="1">{"Ergebnisbericht_UBA",#N/A,FALSE,"MB"}</definedName>
    <definedName name="WUG_Basis" localSheetId="2" hidden="1">{#N/A,#N/A,FALSE,"model"}</definedName>
    <definedName name="WUG_Basis" hidden="1">{#N/A,#N/A,FALSE,"model"}</definedName>
    <definedName name="wugbasis11113333" localSheetId="2" hidden="1">{#N/A,#N/A,FALSE,"model"}</definedName>
    <definedName name="wugbasis11113333" hidden="1">{#N/A,#N/A,FALSE,"model"}</definedName>
    <definedName name="wvu.cash." localSheetId="2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wvu.cash.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wvu.inputs._.raw._.data.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rofits." localSheetId="2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wvu.profits.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wvu.summary1." localSheetId="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turnover." localSheetId="2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wvu.turnover.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ww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w" hidden="1">{"assumption 50 50",#N/A,TRUE,"Merger";"has gets cash",#N/A,TRUE,"Merger";"accretion dilution",#N/A,TRUE,"Merger";"comparison credit stats",#N/A,TRUE,"Merger";"pf credit stats",#N/A,TRUE,"Merger";"pf sheets",#N/A,TRUE,"Merger"}</definedName>
    <definedName name="wwe" localSheetId="2" hidden="1">{"'Sheet1'!$A$1:$E$287"}</definedName>
    <definedName name="wwe" hidden="1">{"'Sheet1'!$A$1:$E$287"}</definedName>
    <definedName name="www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www" hidden="1">{#N/A,#N/A,TRUE,"Allacciamenti 5 anni";#N/A,#N/A,TRUE,"Carico 5 anni";#N/A,#N/A,TRUE,"Qualità a) 5 anni";#N/A,#N/A,TRUE,"Qualità b) 5 anni";#N/A,#N/A,TRUE,"Impatto ambientale 5 anni";#N/A,#N/A,TRUE,"Adeg. tecnico 5 anni"}</definedName>
    <definedName name="wwww" hidden="1">#REF!</definedName>
    <definedName name="wwwww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wwwww" hidden="1">{#N/A,#N/A,TRUE,"Allacciamenti 5 anni";#N/A,#N/A,TRUE,"Carico 5 anni";#N/A,#N/A,TRUE,"Qualità a) 5 anni";#N/A,#N/A,TRUE,"Qualità b) 5 anni";#N/A,#N/A,TRUE,"Impatto ambientale 5 anni";#N/A,#N/A,TRUE,"Adeg. tecnico 5 anni"}</definedName>
    <definedName name="WWWWWWWWWWWW" hidden="1">#N/A</definedName>
    <definedName name="wwwwwwwwwwwwwwwwwww" localSheetId="2" hidden="1">{"Ergebnisbericht_UBA",#N/A,FALSE,"MB"}</definedName>
    <definedName name="wwwwwwwwwwwwwwwwwww" hidden="1">{"Ergebnisbericht_UBA",#N/A,FALSE,"MB"}</definedName>
    <definedName name="wyrm" localSheetId="2" hidden="1">{"Area1",#N/A,TRUE,"Obiettivo";"Area2",#N/A,TRUE,"Dati per Direzione"}</definedName>
    <definedName name="wyrm" hidden="1">{"Area1",#N/A,TRUE,"Obiettivo";"Area2",#N/A,TRUE,"Dati per Direzione"}</definedName>
    <definedName name="x" localSheetId="2" hidden="1">{#N/A,#N/A,TRUE,"Pro Forma";#N/A,#N/A,TRUE,"PF_Bal";#N/A,#N/A,TRUE,"PF_INC";#N/A,#N/A,TRUE,"CBE";#N/A,#N/A,TRUE,"SWK"}</definedName>
    <definedName name="x" hidden="1">{#N/A,#N/A,TRUE,"Pro Forma";#N/A,#N/A,TRUE,"PF_Bal";#N/A,#N/A,TRUE,"PF_INC";#N/A,#N/A,TRUE,"CBE";#N/A,#N/A,TRUE,"SWK"}</definedName>
    <definedName name="x1111111" localSheetId="2" hidden="1">{#N/A,#N/A,FALSE,"model"}</definedName>
    <definedName name="x1111111" hidden="1">{#N/A,#N/A,FALSE,"model"}</definedName>
    <definedName name="Xcel" localSheetId="2" hidden="1">{"by_month",#N/A,TRUE,"template";"destec_month",#N/A,TRUE,"template";"by_quarter",#N/A,TRUE,"template";"destec_quarter",#N/A,TRUE,"template";"by_year",#N/A,TRUE,"template";"destec_annual",#N/A,TRUE,"template"}</definedName>
    <definedName name="Xcel" hidden="1">{"by_month",#N/A,TRUE,"template";"destec_month",#N/A,TRUE,"template";"by_quarter",#N/A,TRUE,"template";"destec_quarter",#N/A,TRUE,"template";"by_year",#N/A,TRUE,"template";"destec_annual",#N/A,TRUE,"template"}</definedName>
    <definedName name="XFDG" localSheetId="2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XFDG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XG" localSheetId="2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XG" hidden="1">{#N/A,#N/A,FALSE,"IC Annex";#N/A,#N/A,FALSE,"Sensitivity";#N/A,#N/A,FALSE,"P&amp;L";#N/A,#N/A,FALSE,"Balance Sheet";#N/A,#N/A,FALSE,"Cash Flow";#N/A,#N/A,FALSE,"Key Assumptions";#N/A,#N/A,FALSE,"Global Assumptions";#N/A,#N/A,FALSE,"Graphs"}</definedName>
    <definedName name="xgdfvxx" hidden="1">'[62]sales vol.'!$J$398:$J$401</definedName>
    <definedName name="XLSIMSIM" localSheetId="2" hidden="1">{"Sim",1,"Output 1","'Incremental Baxter'!$C$47","1","2","100","0"}</definedName>
    <definedName name="XLSIMSIM" hidden="1">{"Sim",1,"Output 1","'Incremental Baxter'!$C$47","1","2","100","0"}</definedName>
    <definedName name="XRefColumnsCount" hidden="1">1</definedName>
    <definedName name="XRefCopyRangeCount" hidden="1">2</definedName>
    <definedName name="XRefPasteRangeCount" hidden="1">1</definedName>
    <definedName name="XVCWXV" hidden="1">[58]AW!$D$12</definedName>
    <definedName name="xx" localSheetId="2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xx" hidden="1">{"ngcpv",#N/A,TRUE,"NGC Summary";"insum1",#N/A,TRUE,"Inputs Summary";"insum2",#N/A,TRUE,"Inputs Summary";"insum3",#N/A,TRUE,"Inputs Summary";"revsum1",#N/A,TRUE,"RevExp";"revsum2",#N/A,TRUE,"RevExp";"debtin1",#N/A,TRUE,"Debt Inputs";"debtin2",#N/A,TRUE,"Debt Inputs";"opprn1",#N/A,TRUE,"OPS";"opprn2",#N/A,TRUE,"OPS";"opprn3",#N/A,TRUE,"OPS";"deprn1",#N/A,TRUE,"DeprAlloc";"deprn2",#N/A,TRUE,"DeprAlloc";"finp1",#N/A,TRUE,"Financials";"finp2",#N/A,TRUE,"Financials";"finp3",#N/A,TRUE,"Financials";"finp4",#N/A,TRUE,"Financials";"dei12c",#N/A,TRUE,"Destec";"deip3",#N/A,TRUE,"Destec";"ddpv",#N/A,TRUE,"Drawdown"}</definedName>
    <definedName name="xxx" localSheetId="2" hidden="1">{#N/A,#N/A,FALSE,"COMP"}</definedName>
    <definedName name="xxx" hidden="1">{#N/A,#N/A,FALSE,"COMP"}</definedName>
    <definedName name="xxxx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777" localSheetId="2" hidden="1">{0,0,0,0;0,0,0,0;0,0,0,0;TRUE,0,0,0;0,0,0,0;0,0,0,0;0,0,0,0;0,0,147.84,147.84;12,1774.08,0,0;0,0,0,#NULL!;0,0,0,0;0,0,TRUE,0;0,TRUE,TRUE,TRUE;0,0,0,0;0,0,0,0;0,0,0,0;0,0,0,0;0,0,0,0;0,0,0,0;0,0,0,0}</definedName>
    <definedName name="xxxx777" hidden="1">{0,0,0,0;0,0,0,0;0,0,0,0;TRUE,0,0,0;0,0,0,0;0,0,0,0;0,0,0,0;0,0,147.84,147.84;12,1774.08,0,0;0,0,0,#NULL!;0,0,0,0;0,0,TRUE,0;0,TRUE,TRUE,TRUE;0,0,0,0;0,0,0,0;0,0,0,0;0,0,0,0;0,0,0,0;0,0,0,0;0,0,0,0}</definedName>
    <definedName name="xxxxx" hidden="1">#REF!</definedName>
    <definedName name="xxxxx1111111" localSheetId="2" hidden="1">{#N/A,#N/A,FALSE,"model"}</definedName>
    <definedName name="xxxxx1111111" hidden="1">{#N/A,#N/A,FALSE,"model"}</definedName>
    <definedName name="xxxxxxxx" localSheetId="2" hidden="1">{"var_page",#N/A,FALSE,"template"}</definedName>
    <definedName name="xxxxxxxx" hidden="1">{"var_page",#N/A,FALSE,"template"}</definedName>
    <definedName name="xxxxxxxxx" hidden="1">#N/A</definedName>
    <definedName name="xxxxxxxxxxxx" hidden="1">#N/A</definedName>
    <definedName name="y" localSheetId="2" hidden="1">Main.SAPF4Help()</definedName>
    <definedName name="y" localSheetId="7" hidden="1">Main.SAPF4Help()</definedName>
    <definedName name="y" localSheetId="9" hidden="1">Main.SAPF4Help()</definedName>
    <definedName name="y" hidden="1">Main.SAPF4Help()</definedName>
    <definedName name="y111111111" localSheetId="2" hidden="1">{#N/A,#N/A,FALSE,"model"}</definedName>
    <definedName name="y111111111" hidden="1">{#N/A,#N/A,FALSE,"model"}</definedName>
    <definedName name="Year">[56]Comps!$GO$5</definedName>
    <definedName name="yes" hidden="1">#N/A</definedName>
    <definedName name="yh" localSheetId="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yh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yhrfthfht" hidden="1">'[62]sales vol.'!$J$34:$J$37</definedName>
    <definedName name="yu" localSheetId="2" hidden="1">{#N/A,#N/A,FALSE,"Cover";#N/A,#N/A,FALSE,"OFF";#N/A,#N/A,FALSE," ON";#N/A,#N/A,FALSE,"SUM";#N/A,#N/A,FALSE,"VPOP-POP"}</definedName>
    <definedName name="yu" hidden="1">{#N/A,#N/A,FALSE,"Cover";#N/A,#N/A,FALSE,"OFF";#N/A,#N/A,FALSE," ON";#N/A,#N/A,FALSE,"SUM";#N/A,#N/A,FALSE,"VPOP-POP"}</definedName>
    <definedName name="YUI" localSheetId="2" hidden="1">{"ANAR",#N/A,FALSE,"Dist total";"MARGEN",#N/A,FALSE,"Dist total";"COMENTARIO",#N/A,FALSE,"Ficha CODICE";"CONSEJO",#N/A,FALSE,"Dist p0";"uno",#N/A,FALSE,"Dist total"}</definedName>
    <definedName name="YUI" hidden="1">{"ANAR",#N/A,FALSE,"Dist total";"MARGEN",#N/A,FALSE,"Dist total";"COMENTARIO",#N/A,FALSE,"Ficha CODICE";"CONSEJO",#N/A,FALSE,"Dist p0";"uno",#N/A,FALSE,"Dist total"}</definedName>
    <definedName name="yyy" localSheetId="2" hidden="1">{"CECons",#N/A,FALSE,"CE"}</definedName>
    <definedName name="yyy" hidden="1">{"CECons",#N/A,FALSE,"CE"}</definedName>
    <definedName name="yyyyyy" localSheetId="2" hidden="1">{#N/A,#N/A,TRUE,"Allacciamenti 5 anni";#N/A,#N/A,TRUE,"Carico 5 anni";#N/A,#N/A,TRUE,"Qualità a) 5 anni";#N/A,#N/A,TRUE,"Qualità b) 5 anni";#N/A,#N/A,TRUE,"Impatto ambientale 5 anni";#N/A,#N/A,TRUE,"Adeg. tecnico 5 anni"}</definedName>
    <definedName name="yyyyyy" hidden="1">{#N/A,#N/A,TRUE,"Allacciamenti 5 anni";#N/A,#N/A,TRUE,"Carico 5 anni";#N/A,#N/A,TRUE,"Qualità a) 5 anni";#N/A,#N/A,TRUE,"Qualità b) 5 anni";#N/A,#N/A,TRUE,"Impatto ambientale 5 anni";#N/A,#N/A,TRUE,"Adeg. tecnico 5 anni"}</definedName>
    <definedName name="z" localSheetId="2" hidden="1">{"'t2-1'!$A$1:$E$43","'t2-1'!$A$1"}</definedName>
    <definedName name="z" hidden="1">{"'t2-1'!$A$1:$E$43","'t2-1'!$A$1"}</definedName>
    <definedName name="ｚ" localSheetId="2" hidden="1">{"'下期集計（10.27迄・速報値）'!$Q$16"}</definedName>
    <definedName name="ｚ" hidden="1">{"'下期集計（10.27迄・速報値）'!$Q$16"}</definedName>
    <definedName name="Z_0B113C9C_A1A9_11D3_A311_0008C739212F_.wvu.PrintArea" hidden="1">#REF!</definedName>
    <definedName name="Z_1C03E4A5_0E99_11D5_896C_00008646D7BA_.wvu.Rows" hidden="1">[69]Debt!#REF!</definedName>
    <definedName name="Z_2891AF67_639B_11D2_AA4E_AB73DC59AB4D_.wvu.PrintArea" localSheetId="2" hidden="1">#REF!</definedName>
    <definedName name="Z_2891AF67_639B_11D2_AA4E_AB73DC59AB4D_.wvu.PrintArea" hidden="1">#REF!</definedName>
    <definedName name="Z_2891AF68_639B_11D2_AA4E_AB73DC59AB4D_.wvu.PrintArea" localSheetId="2" hidden="1">#REF!</definedName>
    <definedName name="Z_2891AF68_639B_11D2_AA4E_AB73DC59AB4D_.wvu.PrintArea" hidden="1">#REF!</definedName>
    <definedName name="Z_74BB7D31_A24A_11D3_95F1_000000000000_.wvu.PrintArea" localSheetId="2" hidden="1">#REF!</definedName>
    <definedName name="Z_74BB7D31_A24A_11D3_95F1_000000000000_.wvu.PrintArea" hidden="1">#REF!</definedName>
    <definedName name="Z_9F49EFD0_B61E_11D4_B53D_00508B6D6371_.wvu.PrintArea" hidden="1">#REF!</definedName>
    <definedName name="zaCQW" localSheetId="2" hidden="1">{"turnover",#N/A,FALSE;"profits",#N/A,FALSE;"cash",#N/A,FALSE}</definedName>
    <definedName name="zaCQW" hidden="1">{"turnover",#N/A,FALSE;"profits",#N/A,FALSE;"cash",#N/A,FALSE}</definedName>
    <definedName name="zaq" localSheetId="2" hidden="1">{#N/A,#N/A,FALSE,"Calc";#N/A,#N/A,FALSE,"Sensitivity";#N/A,#N/A,FALSE,"LT Earn.Dil.";#N/A,#N/A,FALSE,"Dil. AVP"}</definedName>
    <definedName name="zaq" hidden="1">{#N/A,#N/A,FALSE,"Calc";#N/A,#N/A,FALSE,"Sensitivity";#N/A,#N/A,FALSE,"LT Earn.Dil.";#N/A,#N/A,FALSE,"Dil. AVP"}</definedName>
    <definedName name="ze" localSheetId="2" hidden="1">{"fixass1",#N/A,FALSE,"Sheet1";"fixass2",#N/A,FALSE,"Sheet1";"invest",#N/A,FALSE,"Sheet1"}</definedName>
    <definedName name="ze" hidden="1">{"fixass1",#N/A,FALSE,"Sheet1";"fixass2",#N/A,FALSE,"Sheet1";"invest",#N/A,FALSE,"Sheet1"}</definedName>
    <definedName name="zer" localSheetId="2" hidden="1">{#N/A,#N/A,FALSE,"Calc";#N/A,#N/A,FALSE,"Sensitivity";#N/A,#N/A,FALSE,"LT Earn.Dil.";#N/A,#N/A,FALSE,"Dil. AVP"}</definedName>
    <definedName name="zer" hidden="1">{#N/A,#N/A,FALSE,"Calc";#N/A,#N/A,FALSE,"Sensitivity";#N/A,#N/A,FALSE,"LT Earn.Dil.";#N/A,#N/A,FALSE,"Dil. AVP"}</definedName>
    <definedName name="ZERTRET" hidden="1">[58]RSG!#REF!</definedName>
    <definedName name="Zinifex" localSheetId="2" hidden="1">{#N/A,#N/A,FALSE,"A"}</definedName>
    <definedName name="Zinifex" hidden="1">{#N/A,#N/A,FALSE,"A"}</definedName>
    <definedName name="ziobeppe" localSheetId="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ziobepp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zPack" localSheetId="2" hidden="1">{"Sch00",#N/A,FALSE,"1";"Contents",#N/A,FALSE,"1";"Sch01",#N/A,FALSE,"2";"Sch02",#N/A,FALSE,"2";"Sch03",#N/A,FALSE,"2";"Sch04",#N/A,FALSE,"2";"Sch05",#N/A,FALSE,"2";"Sch06",#N/A,FALSE,"2";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17",#N/A,FALSE,"2";"Sch18",#N/A,FALSE,"3";"Sch19",#N/A,FALSE,"2";"Sch20",#N/A,FALSE,"2";"Sch21",#N/A,FALSE,"2";"Sch22",#N/A,FALSE,"3";"Sch23",#N/A,FALSE,"3";"Sch24",#N/A,FALSE,"3";"Sch25",#N/A,FALSE,"3";"Sch26",#N/A,FALSE,"2";"Sch27",#N/A,FALSE,"3";"Sch28",#N/A,FALSE,"3";"Sch29",#N/A,FALSE,"3";"Sch30",#N/A,FALSE,"3"}</definedName>
    <definedName name="zPack" hidden="1">{"Sch00",#N/A,FALSE,"1";"Contents",#N/A,FALSE,"1";"Sch01",#N/A,FALSE,"2";"Sch02",#N/A,FALSE,"2";"Sch03",#N/A,FALSE,"2";"Sch04",#N/A,FALSE,"2";"Sch05",#N/A,FALSE,"2";"Sch06",#N/A,FALSE,"2";"Sch07",#N/A,FALSE,"3";"Sch08",#N/A,FALSE,"3";"Sch09",#N/A,FALSE,"3";"Sch10",#N/A,FALSE,"3";"Sch11",#N/A,FALSE,"3";"Sch12",#N/A,FALSE,"3";"Sch13",#N/A,FALSE,"3";"Sch14a",#N/A,FALSE,"3";"Sch14b",#N/A,FALSE,"3";"Sch15a",#N/A,FALSE,"3";"Sch15b",#N/A,FALSE,"3";"Sch16",#N/A,FALSE,"3";"Sch17",#N/A,FALSE,"2";"Sch18",#N/A,FALSE,"3";"Sch19",#N/A,FALSE,"2";"Sch20",#N/A,FALSE,"2";"Sch21",#N/A,FALSE,"2";"Sch22",#N/A,FALSE,"3";"Sch23",#N/A,FALSE,"3";"Sch24",#N/A,FALSE,"3";"Sch25",#N/A,FALSE,"3";"Sch26",#N/A,FALSE,"2";"Sch27",#N/A,FALSE,"3";"Sch28",#N/A,FALSE,"3";"Sch29",#N/A,FALSE,"3";"Sch30",#N/A,FALSE,"3"}</definedName>
    <definedName name="ztax" localSheetId="2" hidden="1">{"Tax01a",#N/A,FALSE,"4";"Tax01b",#N/A,FALSE,"4";"Tax02",#N/A,FALSE,"4";"Tax03",#N/A,FALSE,"4";"Tax04",#N/A,FALSE,"4";"Tax05",#N/A,FALSE,"4";"Tax06",#N/A,FALSE,"4";"Tax07",#N/A,FALSE,"4";"Tax08",#N/A,FALSE,"4";"Tax09",#N/A,FALSE,"4";"Tax10",#N/A,FALSE,"4";"Tax11",#N/A,FALSE,"4";"Tax12",#N/A,FALSE,"4";"Tax13",#N/A,FALSE,"4";"Tax14",#N/A,FALSE,"4";"Tax15",#N/A,FALSE,"4";"Tax16",#N/A,FALSE,"4";"Tax17",#N/A,FALSE,"4";"Tax18",#N/A,FALSE,"4"}</definedName>
    <definedName name="ztax" hidden="1">{"Tax01a",#N/A,FALSE,"4";"Tax01b",#N/A,FALSE,"4";"Tax02",#N/A,FALSE,"4";"Tax03",#N/A,FALSE,"4";"Tax04",#N/A,FALSE,"4";"Tax05",#N/A,FALSE,"4";"Tax06",#N/A,FALSE,"4";"Tax07",#N/A,FALSE,"4";"Tax08",#N/A,FALSE,"4";"Tax09",#N/A,FALSE,"4";"Tax10",#N/A,FALSE,"4";"Tax11",#N/A,FALSE,"4";"Tax12",#N/A,FALSE,"4";"Tax13",#N/A,FALSE,"4";"Tax14",#N/A,FALSE,"4";"Tax15",#N/A,FALSE,"4";"Tax16",#N/A,FALSE,"4";"Tax17",#N/A,FALSE,"4";"Tax18",#N/A,FALSE,"4"}</definedName>
    <definedName name="zu" localSheetId="2" hidden="1">{"Ergebnisbericht_UBA",#N/A,FALSE,"MB"}</definedName>
    <definedName name="zu" hidden="1">{"Ergebnisbericht_UBA",#N/A,FALSE,"MB"}</definedName>
    <definedName name="zui" localSheetId="2" hidden="1">Main.SAPF4Help()</definedName>
    <definedName name="zui" localSheetId="7" hidden="1">Main.SAPF4Help()</definedName>
    <definedName name="zui" localSheetId="9" hidden="1">Main.SAPF4Help()</definedName>
    <definedName name="zui" hidden="1">Main.SAPF4Help()</definedName>
    <definedName name="zuwtuw" localSheetId="2" hidden="1">{"Ergebnisbericht_UBA",#N/A,FALSE,"MB"}</definedName>
    <definedName name="zuwtuw" hidden="1">{"Ergebnisbericht_UBA",#N/A,FALSE,"MB"}</definedName>
    <definedName name="zuzu" localSheetId="2" hidden="1">Main.SAPF4Help()</definedName>
    <definedName name="zuzu" localSheetId="7" hidden="1">Main.SAPF4Help()</definedName>
    <definedName name="zuzu" localSheetId="9" hidden="1">Main.SAPF4Help()</definedName>
    <definedName name="zuzu" hidden="1">Main.SAPF4Help()</definedName>
    <definedName name="zzz" localSheetId="2" hidden="1">{"CONSEJO",#N/A,FALSE,"Dist p0";"CONSEJO",#N/A,FALSE,"Ficha CODICE"}</definedName>
    <definedName name="zzz" hidden="1">{"CONSEJO",#N/A,FALSE,"Dist p0";"CONSEJO",#N/A,FALSE,"Ficha CODICE"}</definedName>
    <definedName name="zzzz" localSheetId="2" hidden="1">{"Area1",#N/A,TRUE,"Obiettivo";"Area2",#N/A,TRUE,"Dati per Direzione"}</definedName>
    <definedName name="zzzz" hidden="1">{"Area1",#N/A,TRUE,"Obiettivo";"Area2",#N/A,TRUE,"Dati per Direzione"}</definedName>
    <definedName name="zzzzz" localSheetId="2" hidden="1">{"var_page",#N/A,FALSE,"template"}</definedName>
    <definedName name="zzzzz" hidden="1">{"var_page",#N/A,FALSE,"template"}</definedName>
    <definedName name="zzzzzz" localSheetId="2" hidden="1">{"var_page",#N/A,FALSE,"template"}</definedName>
    <definedName name="zzzzzz" hidden="1">{"var_page",#N/A,FALSE,"template"}</definedName>
    <definedName name="zzzzzzzzz" hidden="1">#N/A</definedName>
    <definedName name="ぁ" localSheetId="2" hidden="1">{"'下期集計（10.27迄・速報値）'!$Q$16"}</definedName>
    <definedName name="ぁ" hidden="1">{"'下期集計（10.27迄・速報値）'!$Q$16"}</definedName>
    <definedName name="あ" localSheetId="2" hidden="1">{"'下期集計（10.27迄・速報値）'!$Q$16"}</definedName>
    <definedName name="あ" hidden="1">{"'下期集計（10.27迄・速報値）'!$Q$16"}</definedName>
    <definedName name="あああ" localSheetId="2" hidden="1">{"'下期集計（10.27迄・速報値）'!$Q$16"}</definedName>
    <definedName name="あああ" hidden="1">{"'下期集計（10.27迄・速報値）'!$Q$16"}</definedName>
    <definedName name="なんで" localSheetId="2" hidden="1">{"'下期集計（10.27迄・速報値）'!$Q$16"}</definedName>
    <definedName name="なんで" hidden="1">{"'下期集計（10.27迄・速報値）'!$Q$16"}</definedName>
    <definedName name="なんなの" localSheetId="2" hidden="1">{"'下期集計（10.27迄・速報値）'!$Q$16"}</definedName>
    <definedName name="なんなの" hidden="1">{"'下期集計（10.27迄・速報値）'!$Q$16"}</definedName>
    <definedName name="年間収支買掛" localSheetId="2" hidden="1">{"'下期集計（10.27迄・速報値）'!$Q$16"}</definedName>
    <definedName name="年間収支買掛" hidden="1">{"'下期集計（10.27迄・速報値）'!$Q$16"}</definedName>
    <definedName name="年間資金収支あ" localSheetId="2" hidden="1">{"'下期集計（10.27迄・速報値）'!$Q$16"}</definedName>
    <definedName name="年間資金収支あ" hidden="1">{"'下期集計（10.27迄・速報値）'!$Q$16"}</definedName>
    <definedName name="日繰06" localSheetId="2" hidden="1">{"'下期集計（10.27迄・速報値）'!$Q$16"}</definedName>
    <definedName name="日繰06" hidden="1">{"'下期集計（10.27迄・速報値）'!$Q$16"}</definedName>
    <definedName name="要処理資産②" localSheetId="2" hidden="1">{"'下期集計（10.27迄・速報値）'!$Q$16"}</definedName>
    <definedName name="要処理資産②" hidden="1">{"'下期集計（10.27迄・速報値）'!$Q$16"}</definedName>
    <definedName name="資金" localSheetId="2" hidden="1">{"'下期集計（10.27迄・速報値）'!$Q$16"}</definedName>
    <definedName name="資金" hidden="1">{"'下期集計（10.27迄・速報値）'!$Q$16"}</definedName>
    <definedName name="金利体系" localSheetId="2" hidden="1">{"'下期集計（10.27迄・速報値）'!$Q$16"}</definedName>
    <definedName name="金利体系" hidden="1">{"'下期集計（10.27迄・速報値）'!$Q$16"}</definedName>
    <definedName name="関連" localSheetId="2" hidden="1">{"'下期集計（10.27迄・速報値）'!$Q$16"}</definedName>
    <definedName name="関連" hidden="1">{"'下期集計（10.27迄・速報値）'!$Q$16"}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9" i="568" l="1"/>
  <c r="C32" i="564"/>
  <c r="C26" i="564"/>
  <c r="C18" i="564"/>
  <c r="L57" i="516" l="1"/>
  <c r="L69" i="516" s="1"/>
  <c r="L70" i="516" s="1"/>
  <c r="K57" i="516"/>
  <c r="K69" i="516" s="1"/>
  <c r="K70" i="516" s="1"/>
  <c r="J57" i="516"/>
  <c r="J62" i="516" s="1"/>
  <c r="J63" i="516" s="1"/>
  <c r="M36" i="569"/>
  <c r="L36" i="569"/>
  <c r="K36" i="569"/>
  <c r="J36" i="569"/>
  <c r="I36" i="569"/>
  <c r="L60" i="516"/>
  <c r="K60" i="516"/>
  <c r="J60" i="516"/>
  <c r="K62" i="516" l="1"/>
  <c r="K63" i="516" s="1"/>
  <c r="L62" i="516"/>
  <c r="L63" i="516" s="1"/>
  <c r="J69" i="516"/>
  <c r="J70" i="516" s="1"/>
  <c r="L59" i="516"/>
  <c r="K59" i="516"/>
  <c r="J59" i="516"/>
  <c r="M59" i="516"/>
  <c r="L58" i="516"/>
  <c r="K58" i="516"/>
  <c r="J58" i="516"/>
  <c r="AG46" i="516"/>
  <c r="Z46" i="516"/>
  <c r="AG44" i="516"/>
  <c r="Z44" i="516"/>
  <c r="L46" i="516"/>
  <c r="K46" i="516"/>
  <c r="J46" i="516"/>
  <c r="L44" i="516"/>
  <c r="K44" i="516"/>
  <c r="J44" i="516"/>
  <c r="AH46" i="516"/>
  <c r="AI46" i="516" s="1"/>
  <c r="AA46" i="516"/>
  <c r="AB46" i="516" s="1"/>
  <c r="AC46" i="516" s="1"/>
  <c r="AD46" i="516" s="1"/>
  <c r="AE46" i="516" s="1"/>
  <c r="AH44" i="516"/>
  <c r="AI44" i="516" s="1"/>
  <c r="AA44" i="516"/>
  <c r="AB44" i="516" s="1"/>
  <c r="AC44" i="516" s="1"/>
  <c r="AD44" i="516" s="1"/>
  <c r="M46" i="516"/>
  <c r="M44" i="516"/>
  <c r="M47" i="516"/>
  <c r="M48" i="516" s="1"/>
  <c r="L47" i="516"/>
  <c r="L48" i="516" s="1"/>
  <c r="K47" i="516"/>
  <c r="K48" i="516"/>
  <c r="J48" i="516"/>
  <c r="J47" i="516"/>
  <c r="S44" i="516"/>
  <c r="O44" i="516"/>
  <c r="N44" i="516"/>
  <c r="O46" i="516"/>
  <c r="N46" i="516"/>
  <c r="AA39" i="516"/>
  <c r="AB39" i="516" s="1"/>
  <c r="AC39" i="516" s="1"/>
  <c r="AD39" i="516" s="1"/>
  <c r="AE39" i="516" s="1"/>
  <c r="L39" i="516"/>
  <c r="K39" i="516"/>
  <c r="J39" i="516"/>
  <c r="AA16" i="516"/>
  <c r="AB16" i="516" s="1"/>
  <c r="AC16" i="516" s="1"/>
  <c r="AD16" i="516" s="1"/>
  <c r="AE16" i="516" s="1"/>
  <c r="M30" i="516"/>
  <c r="AG30" i="516" s="1"/>
  <c r="L30" i="516"/>
  <c r="K30" i="516"/>
  <c r="J30" i="516"/>
  <c r="I30" i="516"/>
  <c r="M27" i="516"/>
  <c r="M57" i="516" s="1"/>
  <c r="M69" i="516" s="1"/>
  <c r="L27" i="516"/>
  <c r="L28" i="516" s="1"/>
  <c r="K27" i="516"/>
  <c r="K28" i="516" s="1"/>
  <c r="J27" i="516"/>
  <c r="J31" i="516" s="1"/>
  <c r="J32" i="516" s="1"/>
  <c r="I27" i="516"/>
  <c r="I31" i="516" s="1"/>
  <c r="I32" i="516" s="1"/>
  <c r="M25" i="516"/>
  <c r="AG25" i="516" s="1"/>
  <c r="L25" i="516"/>
  <c r="K25" i="516"/>
  <c r="J25" i="516"/>
  <c r="I25" i="516"/>
  <c r="M21" i="516"/>
  <c r="M22" i="516" s="1"/>
  <c r="L21" i="516"/>
  <c r="M23" i="516" s="1"/>
  <c r="K21" i="516"/>
  <c r="K22" i="516" s="1"/>
  <c r="J21" i="516"/>
  <c r="J22" i="516" s="1"/>
  <c r="I21" i="516"/>
  <c r="I22" i="516" s="1"/>
  <c r="M20" i="516"/>
  <c r="AG20" i="516" s="1"/>
  <c r="L20" i="516"/>
  <c r="K20" i="516"/>
  <c r="J20" i="516"/>
  <c r="I20" i="516"/>
  <c r="L17" i="516"/>
  <c r="L18" i="516" s="1"/>
  <c r="K17" i="516"/>
  <c r="K18" i="516" s="1"/>
  <c r="J17" i="516"/>
  <c r="J18" i="516" s="1"/>
  <c r="I17" i="516"/>
  <c r="I18" i="516" s="1"/>
  <c r="K16" i="516"/>
  <c r="J16" i="516"/>
  <c r="I16" i="516"/>
  <c r="M16" i="516"/>
  <c r="AJ46" i="516" l="1"/>
  <c r="P46" i="516"/>
  <c r="P44" i="516"/>
  <c r="AJ44" i="516"/>
  <c r="Z20" i="516"/>
  <c r="AA20" i="516" s="1"/>
  <c r="AB20" i="516" s="1"/>
  <c r="AC20" i="516" s="1"/>
  <c r="AD20" i="516" s="1"/>
  <c r="AE20" i="516" s="1"/>
  <c r="Z30" i="516"/>
  <c r="K31" i="516"/>
  <c r="K32" i="516" s="1"/>
  <c r="J23" i="516"/>
  <c r="I28" i="516"/>
  <c r="J28" i="516"/>
  <c r="L22" i="516"/>
  <c r="K23" i="516"/>
  <c r="Z25" i="516"/>
  <c r="AA25" i="516" s="1"/>
  <c r="AB25" i="516" s="1"/>
  <c r="AC25" i="516" s="1"/>
  <c r="AD25" i="516" s="1"/>
  <c r="AE25" i="516" s="1"/>
  <c r="M28" i="516"/>
  <c r="M31" i="516"/>
  <c r="M32" i="516" s="1"/>
  <c r="L23" i="516"/>
  <c r="I23" i="516"/>
  <c r="AK46" i="516" l="1"/>
  <c r="Q46" i="516"/>
  <c r="AK44" i="516"/>
  <c r="R44" i="516" s="1"/>
  <c r="Q44" i="516"/>
  <c r="AA30" i="516"/>
  <c r="AL46" i="516" l="1"/>
  <c r="S46" i="516" s="1"/>
  <c r="R46" i="516"/>
  <c r="AB30" i="516"/>
  <c r="AC30" i="516" l="1"/>
  <c r="AD30" i="516" l="1"/>
  <c r="AE30" i="516" l="1"/>
  <c r="AH25" i="516" l="1"/>
  <c r="AI25" i="516" s="1"/>
  <c r="AJ25" i="516" s="1"/>
  <c r="AK25" i="516" s="1"/>
  <c r="AL25" i="516" s="1"/>
  <c r="H21" i="5"/>
  <c r="B6" i="470" l="1"/>
  <c r="K25" i="470"/>
  <c r="Y36" i="4"/>
  <c r="AJ23" i="4"/>
  <c r="I5" i="6"/>
  <c r="P48" i="568"/>
  <c r="Q48" i="568" s="1"/>
  <c r="R48" i="568" s="1"/>
  <c r="S48" i="568" s="1"/>
  <c r="O65" i="568"/>
  <c r="P65" i="568" s="1"/>
  <c r="Q65" i="568" s="1"/>
  <c r="R65" i="568" s="1"/>
  <c r="S65" i="568" s="1"/>
  <c r="D5" i="496"/>
  <c r="AH39" i="516"/>
  <c r="AI39" i="516" s="1"/>
  <c r="AJ39" i="516" s="1"/>
  <c r="AK39" i="516" s="1"/>
  <c r="AL39" i="516" s="1"/>
  <c r="L31" i="516"/>
  <c r="L32" i="516" s="1"/>
  <c r="AH30" i="516"/>
  <c r="AI30" i="516" s="1"/>
  <c r="AJ30" i="516" s="1"/>
  <c r="AK30" i="516" s="1"/>
  <c r="AL30" i="516" s="1"/>
  <c r="AH20" i="516"/>
  <c r="AI20" i="516" s="1"/>
  <c r="AJ20" i="516" s="1"/>
  <c r="AK20" i="516" s="1"/>
  <c r="AL20" i="516" s="1"/>
  <c r="AH16" i="516"/>
  <c r="AI16" i="516" s="1"/>
  <c r="AJ16" i="516" s="1"/>
  <c r="AK16" i="516" s="1"/>
  <c r="AL16" i="516" s="1"/>
  <c r="C45" i="564"/>
  <c r="D6" i="496" l="1"/>
  <c r="F7" i="516" l="1"/>
  <c r="M9" i="12"/>
  <c r="N9" i="12"/>
  <c r="O9" i="12"/>
  <c r="P9" i="12"/>
  <c r="Q9" i="12"/>
  <c r="M11" i="12"/>
  <c r="M12" i="12"/>
  <c r="N12" i="12"/>
  <c r="O12" i="12"/>
  <c r="P12" i="12"/>
  <c r="Q12" i="12"/>
  <c r="L13" i="12"/>
  <c r="M13" i="12"/>
  <c r="X52" i="12" s="1"/>
  <c r="N13" i="12"/>
  <c r="Y52" i="12" s="1"/>
  <c r="O13" i="12"/>
  <c r="Z52" i="12" s="1"/>
  <c r="P13" i="12"/>
  <c r="AA52" i="12" s="1"/>
  <c r="Q13" i="12"/>
  <c r="AB52" i="12" s="1"/>
  <c r="L14" i="12"/>
  <c r="M14" i="12"/>
  <c r="X53" i="12" s="1"/>
  <c r="N14" i="12"/>
  <c r="Y53" i="12" s="1"/>
  <c r="O14" i="12"/>
  <c r="Z53" i="12" s="1"/>
  <c r="P14" i="12"/>
  <c r="AA53" i="12" s="1"/>
  <c r="Q14" i="12"/>
  <c r="AB53" i="12" s="1"/>
  <c r="L15" i="12"/>
  <c r="M15" i="12"/>
  <c r="X54" i="12" s="1"/>
  <c r="N15" i="12"/>
  <c r="Y54" i="12" s="1"/>
  <c r="O15" i="12"/>
  <c r="Z54" i="12" s="1"/>
  <c r="P15" i="12"/>
  <c r="AA54" i="12" s="1"/>
  <c r="Q15" i="12"/>
  <c r="AB54" i="12" s="1"/>
  <c r="L16" i="12"/>
  <c r="M16" i="12"/>
  <c r="X55" i="12" s="1"/>
  <c r="N16" i="12"/>
  <c r="Y55" i="12" s="1"/>
  <c r="O16" i="12"/>
  <c r="Z55" i="12" s="1"/>
  <c r="P16" i="12"/>
  <c r="AA55" i="12" s="1"/>
  <c r="Q16" i="12"/>
  <c r="AB55" i="12" s="1"/>
  <c r="L17" i="12"/>
  <c r="M17" i="12"/>
  <c r="X56" i="12" s="1"/>
  <c r="N17" i="12"/>
  <c r="Y56" i="12" s="1"/>
  <c r="O17" i="12"/>
  <c r="Z56" i="12" s="1"/>
  <c r="P17" i="12"/>
  <c r="AA56" i="12" s="1"/>
  <c r="Q17" i="12"/>
  <c r="AB56" i="12" s="1"/>
  <c r="E25" i="12"/>
  <c r="M25" i="12" s="1"/>
  <c r="M26" i="12"/>
  <c r="N26" i="12"/>
  <c r="O26" i="12"/>
  <c r="P26" i="12"/>
  <c r="Q26" i="12"/>
  <c r="L27" i="12"/>
  <c r="M27" i="12"/>
  <c r="N27" i="12"/>
  <c r="O27" i="12"/>
  <c r="P27" i="12"/>
  <c r="Q27" i="12"/>
  <c r="L28" i="12"/>
  <c r="M28" i="12"/>
  <c r="N28" i="12"/>
  <c r="O28" i="12"/>
  <c r="P28" i="12"/>
  <c r="Q28" i="12"/>
  <c r="L29" i="12"/>
  <c r="M29" i="12"/>
  <c r="N29" i="12"/>
  <c r="O29" i="12"/>
  <c r="P29" i="12"/>
  <c r="Q29" i="12"/>
  <c r="L30" i="12"/>
  <c r="M30" i="12"/>
  <c r="N30" i="12"/>
  <c r="O30" i="12"/>
  <c r="P30" i="12"/>
  <c r="Q30" i="12"/>
  <c r="L31" i="12"/>
  <c r="M31" i="12"/>
  <c r="N31" i="12"/>
  <c r="O31" i="12"/>
  <c r="P31" i="12"/>
  <c r="Q31" i="12"/>
  <c r="L32" i="12"/>
  <c r="M32" i="12"/>
  <c r="N32" i="12"/>
  <c r="O32" i="12"/>
  <c r="P32" i="12"/>
  <c r="Q32" i="12"/>
  <c r="L33" i="12"/>
  <c r="M33" i="12"/>
  <c r="N33" i="12"/>
  <c r="O33" i="12"/>
  <c r="P33" i="12"/>
  <c r="Q33" i="12"/>
  <c r="K36" i="12"/>
  <c r="L36" i="12"/>
  <c r="K37" i="12"/>
  <c r="L37" i="12"/>
  <c r="M37" i="12"/>
  <c r="N37" i="12"/>
  <c r="O37" i="12"/>
  <c r="P37" i="12"/>
  <c r="Q37" i="12"/>
  <c r="M38" i="12"/>
  <c r="N38" i="12"/>
  <c r="O38" i="12"/>
  <c r="P38" i="12"/>
  <c r="Q38" i="12"/>
  <c r="K39" i="12"/>
  <c r="L39" i="12"/>
  <c r="M39" i="12"/>
  <c r="N39" i="12"/>
  <c r="O39" i="12"/>
  <c r="P39" i="12"/>
  <c r="Q39" i="12"/>
  <c r="K40" i="12"/>
  <c r="L40" i="12"/>
  <c r="M40" i="12"/>
  <c r="N40" i="12"/>
  <c r="O40" i="12"/>
  <c r="P40" i="12"/>
  <c r="Q40" i="12"/>
  <c r="K41" i="12"/>
  <c r="L41" i="12"/>
  <c r="M41" i="12"/>
  <c r="N41" i="12"/>
  <c r="O41" i="12"/>
  <c r="P41" i="12"/>
  <c r="Q41" i="12"/>
  <c r="K42" i="12"/>
  <c r="L42" i="12"/>
  <c r="M42" i="12"/>
  <c r="N42" i="12"/>
  <c r="O42" i="12"/>
  <c r="P42" i="12"/>
  <c r="Q42" i="12"/>
  <c r="K43" i="12"/>
  <c r="L43" i="12"/>
  <c r="M43" i="12"/>
  <c r="N43" i="12"/>
  <c r="O43" i="12"/>
  <c r="P43" i="12"/>
  <c r="Q43" i="12"/>
  <c r="K44" i="12"/>
  <c r="L44" i="12"/>
  <c r="M44" i="12"/>
  <c r="N44" i="12"/>
  <c r="O44" i="12"/>
  <c r="P44" i="12"/>
  <c r="Q44" i="12"/>
  <c r="K45" i="12"/>
  <c r="L45" i="12"/>
  <c r="M45" i="12"/>
  <c r="N45" i="12"/>
  <c r="O45" i="12"/>
  <c r="P45" i="12"/>
  <c r="Q45" i="12"/>
  <c r="X50" i="12"/>
  <c r="Y50" i="12"/>
  <c r="Z50" i="12"/>
  <c r="AA50" i="12"/>
  <c r="AB50" i="12"/>
  <c r="AD50" i="12"/>
  <c r="AE50" i="12"/>
  <c r="AF50" i="12"/>
  <c r="AG50" i="12"/>
  <c r="AH50" i="12"/>
  <c r="X51" i="12"/>
  <c r="AD51" i="12" s="1"/>
  <c r="Y51" i="12"/>
  <c r="AE51" i="12" s="1"/>
  <c r="Z51" i="12"/>
  <c r="AF51" i="12" s="1"/>
  <c r="AA51" i="12"/>
  <c r="AG51" i="12" s="1"/>
  <c r="AB51" i="12"/>
  <c r="AH51" i="12"/>
  <c r="W52" i="12"/>
  <c r="AD52" i="12"/>
  <c r="AE52" i="12"/>
  <c r="AF52" i="12"/>
  <c r="AG52" i="12"/>
  <c r="AH52" i="12"/>
  <c r="W53" i="12"/>
  <c r="AD53" i="12"/>
  <c r="AE53" i="12"/>
  <c r="AF53" i="12"/>
  <c r="AG53" i="12"/>
  <c r="AH53" i="12"/>
  <c r="W54" i="12"/>
  <c r="AD54" i="12"/>
  <c r="AE54" i="12"/>
  <c r="AF54" i="12"/>
  <c r="AG54" i="12"/>
  <c r="AH54" i="12"/>
  <c r="W55" i="12"/>
  <c r="AD55" i="12"/>
  <c r="AE55" i="12"/>
  <c r="AF55" i="12"/>
  <c r="AG55" i="12"/>
  <c r="AH55" i="12"/>
  <c r="W56" i="12"/>
  <c r="AD56" i="12"/>
  <c r="AE56" i="12"/>
  <c r="AF56" i="12"/>
  <c r="AG56" i="12"/>
  <c r="AH56" i="12"/>
  <c r="C5" i="11"/>
  <c r="P15" i="11"/>
  <c r="Q15" i="11" s="1"/>
  <c r="R15" i="11" s="1"/>
  <c r="S15" i="11"/>
  <c r="T15" i="11" s="1"/>
  <c r="V16" i="11"/>
  <c r="W16" i="11"/>
  <c r="M17" i="11"/>
  <c r="N17" i="11"/>
  <c r="O17" i="11"/>
  <c r="P17" i="11"/>
  <c r="Q17" i="11"/>
  <c r="R17" i="11"/>
  <c r="S17" i="11"/>
  <c r="T17" i="11"/>
  <c r="V18" i="11"/>
  <c r="W18" i="11"/>
  <c r="V19" i="11"/>
  <c r="W19" i="11"/>
  <c r="L20" i="11"/>
  <c r="M20" i="11"/>
  <c r="N20" i="11"/>
  <c r="O20" i="11"/>
  <c r="P20" i="11"/>
  <c r="Q20" i="11"/>
  <c r="R20" i="11"/>
  <c r="S20" i="11"/>
  <c r="T20" i="11"/>
  <c r="M21" i="11"/>
  <c r="N21" i="11"/>
  <c r="O21" i="11"/>
  <c r="P21" i="11"/>
  <c r="Q21" i="11"/>
  <c r="R21" i="11"/>
  <c r="S21" i="11"/>
  <c r="T21" i="11"/>
  <c r="P25" i="11"/>
  <c r="Q25" i="11"/>
  <c r="R25" i="11"/>
  <c r="S25" i="11"/>
  <c r="T25" i="11"/>
  <c r="P35" i="11"/>
  <c r="Q35" i="11"/>
  <c r="R35" i="11"/>
  <c r="S35" i="11"/>
  <c r="T35" i="11"/>
  <c r="H4" i="333"/>
  <c r="I4" i="333"/>
  <c r="J4" i="333"/>
  <c r="K4" i="333"/>
  <c r="I5" i="333"/>
  <c r="I7" i="333" s="1"/>
  <c r="J5" i="333"/>
  <c r="K5" i="333"/>
  <c r="J7" i="333"/>
  <c r="K7" i="333"/>
  <c r="I8" i="333"/>
  <c r="J8" i="333"/>
  <c r="K8" i="333"/>
  <c r="I9" i="333"/>
  <c r="J9" i="333"/>
  <c r="K9" i="333"/>
  <c r="K19" i="333" s="1"/>
  <c r="I11" i="333"/>
  <c r="J11" i="333"/>
  <c r="K11" i="333"/>
  <c r="I12" i="333"/>
  <c r="J12" i="333"/>
  <c r="H19" i="333"/>
  <c r="I19" i="333"/>
  <c r="J19" i="333"/>
  <c r="I23" i="333"/>
  <c r="J23" i="333"/>
  <c r="C3" i="206"/>
  <c r="F3" i="206"/>
  <c r="F9" i="206" s="1"/>
  <c r="I3" i="206"/>
  <c r="I9" i="206" s="1"/>
  <c r="D8" i="206"/>
  <c r="C6" i="206" s="1"/>
  <c r="C4" i="206"/>
  <c r="G8" i="206"/>
  <c r="F6" i="206" s="1"/>
  <c r="J8" i="206"/>
  <c r="I4" i="206"/>
  <c r="C7" i="206"/>
  <c r="F7" i="206"/>
  <c r="C9" i="206"/>
  <c r="C12" i="206"/>
  <c r="F12" i="206"/>
  <c r="I12" i="206"/>
  <c r="C13" i="206"/>
  <c r="F13" i="206"/>
  <c r="I13" i="206"/>
  <c r="K13" i="206"/>
  <c r="I14" i="206"/>
  <c r="I15" i="206"/>
  <c r="I19" i="206" s="1"/>
  <c r="I21" i="206" s="1"/>
  <c r="I22" i="206" s="1"/>
  <c r="I24" i="206" s="1"/>
  <c r="C3" i="414"/>
  <c r="C4" i="414"/>
  <c r="L4" i="414"/>
  <c r="L6" i="414" s="1"/>
  <c r="K5" i="414"/>
  <c r="J5" i="414"/>
  <c r="I5" i="414"/>
  <c r="M5" i="414"/>
  <c r="N5" i="414"/>
  <c r="C7" i="414"/>
  <c r="E7" i="414"/>
  <c r="B16" i="414"/>
  <c r="B74" i="414" s="1"/>
  <c r="M24" i="414"/>
  <c r="M84" i="414"/>
  <c r="M92" i="414"/>
  <c r="L24" i="414"/>
  <c r="N24" i="414"/>
  <c r="O24" i="414"/>
  <c r="P24" i="414"/>
  <c r="Q24" i="414"/>
  <c r="R24" i="414"/>
  <c r="L84" i="414"/>
  <c r="L101" i="414" s="1"/>
  <c r="L102" i="414" s="1"/>
  <c r="L92" i="414"/>
  <c r="L25" i="414"/>
  <c r="N84" i="414"/>
  <c r="N92" i="414"/>
  <c r="O84" i="414"/>
  <c r="O101" i="414" s="1"/>
  <c r="O102" i="414" s="1"/>
  <c r="O92" i="414"/>
  <c r="P84" i="414"/>
  <c r="P92" i="414"/>
  <c r="Q84" i="414"/>
  <c r="Q101" i="414" s="1"/>
  <c r="Q92" i="414"/>
  <c r="Q25" i="414"/>
  <c r="Q33" i="414" s="1"/>
  <c r="R84" i="414"/>
  <c r="R92" i="414"/>
  <c r="R25" i="414"/>
  <c r="N77" i="414"/>
  <c r="N90" i="414"/>
  <c r="N82" i="414"/>
  <c r="N106" i="414"/>
  <c r="N110" i="414"/>
  <c r="N34" i="414" s="1"/>
  <c r="O77" i="414"/>
  <c r="O90" i="414"/>
  <c r="O82" i="414"/>
  <c r="O106" i="414"/>
  <c r="O110" i="414" s="1"/>
  <c r="O34" i="414" s="1"/>
  <c r="P77" i="414"/>
  <c r="P86" i="414" s="1"/>
  <c r="P90" i="414"/>
  <c r="P82" i="414"/>
  <c r="P106" i="414"/>
  <c r="Q77" i="414"/>
  <c r="Q90" i="414"/>
  <c r="Q82" i="414"/>
  <c r="N76" i="414"/>
  <c r="N85" i="414" s="1"/>
  <c r="N86" i="414"/>
  <c r="N94" i="414"/>
  <c r="O76" i="414"/>
  <c r="P76" i="414"/>
  <c r="P85" i="414" s="1"/>
  <c r="Q76" i="414"/>
  <c r="S37" i="414"/>
  <c r="S38" i="414"/>
  <c r="E102" i="414"/>
  <c r="N79" i="414"/>
  <c r="O79" i="414"/>
  <c r="O113" i="414" s="1"/>
  <c r="P79" i="414"/>
  <c r="Q79" i="414"/>
  <c r="Q44" i="414"/>
  <c r="Y48" i="414"/>
  <c r="Y49" i="414"/>
  <c r="I76" i="414"/>
  <c r="J76" i="414"/>
  <c r="K76" i="414"/>
  <c r="L76" i="414"/>
  <c r="L93" i="414" s="1"/>
  <c r="M76" i="414"/>
  <c r="M93" i="414" s="1"/>
  <c r="R76" i="414"/>
  <c r="R93" i="414" s="1"/>
  <c r="I77" i="414"/>
  <c r="J77" i="414"/>
  <c r="J86" i="414" s="1"/>
  <c r="K77" i="414"/>
  <c r="K94" i="414" s="1"/>
  <c r="L77" i="414"/>
  <c r="L94" i="414" s="1"/>
  <c r="M77" i="414"/>
  <c r="M94" i="414" s="1"/>
  <c r="R77" i="414"/>
  <c r="I79" i="414"/>
  <c r="J79" i="414"/>
  <c r="K79" i="414"/>
  <c r="L79" i="414"/>
  <c r="M79" i="414"/>
  <c r="R79" i="414"/>
  <c r="H82" i="414"/>
  <c r="H106" i="414" s="1"/>
  <c r="I82" i="414"/>
  <c r="J82" i="414"/>
  <c r="K82" i="414"/>
  <c r="K106" i="414" s="1"/>
  <c r="L82" i="414"/>
  <c r="M82" i="414"/>
  <c r="R82" i="414"/>
  <c r="R85" i="414" s="1"/>
  <c r="H84" i="414"/>
  <c r="I84" i="414"/>
  <c r="J84" i="414"/>
  <c r="K84" i="414"/>
  <c r="I85" i="414"/>
  <c r="J85" i="414"/>
  <c r="O85" i="414"/>
  <c r="Q85" i="414"/>
  <c r="I86" i="414"/>
  <c r="H90" i="414"/>
  <c r="I90" i="414"/>
  <c r="J90" i="414"/>
  <c r="K90" i="414"/>
  <c r="L90" i="414"/>
  <c r="M90" i="414"/>
  <c r="R90" i="414"/>
  <c r="H92" i="414"/>
  <c r="I92" i="414"/>
  <c r="J92" i="414"/>
  <c r="K92" i="414"/>
  <c r="H108" i="414"/>
  <c r="I108" i="414"/>
  <c r="J108" i="414"/>
  <c r="K108" i="414"/>
  <c r="L108" i="414"/>
  <c r="M108" i="414"/>
  <c r="N108" i="414"/>
  <c r="O108" i="414"/>
  <c r="P108" i="414"/>
  <c r="Q108" i="414"/>
  <c r="R108" i="414"/>
  <c r="C3" i="238"/>
  <c r="C4" i="238"/>
  <c r="L4" i="238"/>
  <c r="L6" i="238" s="1"/>
  <c r="K5" i="238"/>
  <c r="J5" i="238" s="1"/>
  <c r="M5" i="238"/>
  <c r="N5" i="238"/>
  <c r="C7" i="238"/>
  <c r="E7" i="238"/>
  <c r="B10" i="238"/>
  <c r="B50" i="238" s="1"/>
  <c r="L52" i="238"/>
  <c r="L20" i="238"/>
  <c r="M52" i="238"/>
  <c r="M59" i="238" s="1"/>
  <c r="M20" i="238"/>
  <c r="N52" i="238"/>
  <c r="N20" i="238" s="1"/>
  <c r="O52" i="238"/>
  <c r="P52" i="238"/>
  <c r="P20" i="238"/>
  <c r="Q52" i="238"/>
  <c r="Q20" i="238" s="1"/>
  <c r="Q31" i="238" s="1"/>
  <c r="R52" i="238"/>
  <c r="R20" i="238" s="1"/>
  <c r="M53" i="238"/>
  <c r="M54" i="238"/>
  <c r="M26" i="238"/>
  <c r="E60" i="238"/>
  <c r="M60" i="238"/>
  <c r="L28" i="238"/>
  <c r="K38" i="238"/>
  <c r="E38" i="238"/>
  <c r="E40" i="238"/>
  <c r="E44" i="238" s="1"/>
  <c r="H52" i="238"/>
  <c r="I52" i="238"/>
  <c r="J52" i="238"/>
  <c r="K52" i="238"/>
  <c r="I53" i="238"/>
  <c r="J53" i="238"/>
  <c r="K53" i="238"/>
  <c r="L53" i="238"/>
  <c r="N53" i="238"/>
  <c r="O53" i="238"/>
  <c r="P53" i="238"/>
  <c r="Q53" i="238"/>
  <c r="R53" i="238"/>
  <c r="I54" i="238"/>
  <c r="J54" i="238"/>
  <c r="K54" i="238"/>
  <c r="L54" i="238"/>
  <c r="N54" i="238"/>
  <c r="O54" i="238"/>
  <c r="P54" i="238"/>
  <c r="Q54" i="238"/>
  <c r="R54" i="238"/>
  <c r="L55" i="238"/>
  <c r="N55" i="238"/>
  <c r="N57" i="238" s="1"/>
  <c r="R55" i="238"/>
  <c r="Q59" i="238"/>
  <c r="Q60" i="238"/>
  <c r="N34" i="518"/>
  <c r="O34" i="518" s="1"/>
  <c r="P34" i="518" s="1"/>
  <c r="Q34" i="518" s="1"/>
  <c r="R34" i="518" s="1"/>
  <c r="J35" i="518"/>
  <c r="K35" i="518"/>
  <c r="L35" i="518"/>
  <c r="M35" i="518"/>
  <c r="N35" i="518"/>
  <c r="O35" i="518"/>
  <c r="P35" i="518"/>
  <c r="Q35" i="518"/>
  <c r="R35" i="518"/>
  <c r="L37" i="518"/>
  <c r="M37" i="518"/>
  <c r="N37" i="518"/>
  <c r="O37" i="518"/>
  <c r="P37" i="518"/>
  <c r="Q37" i="518"/>
  <c r="R37" i="518"/>
  <c r="L39" i="518"/>
  <c r="M39" i="518"/>
  <c r="N39" i="518"/>
  <c r="O39" i="518"/>
  <c r="P39" i="518"/>
  <c r="Q39" i="518"/>
  <c r="R39" i="518"/>
  <c r="J41" i="518"/>
  <c r="K41" i="518"/>
  <c r="L41" i="518"/>
  <c r="M41" i="518"/>
  <c r="N41" i="518"/>
  <c r="O41" i="518"/>
  <c r="P41" i="518"/>
  <c r="Q41" i="518"/>
  <c r="R41" i="518"/>
  <c r="J45" i="518"/>
  <c r="K45" i="518"/>
  <c r="L45" i="518"/>
  <c r="M45" i="518"/>
  <c r="N45" i="518"/>
  <c r="O45" i="518"/>
  <c r="P45" i="518"/>
  <c r="Q45" i="518"/>
  <c r="R45" i="518"/>
  <c r="J47" i="518"/>
  <c r="K47" i="518"/>
  <c r="L47" i="518"/>
  <c r="J51" i="518"/>
  <c r="K51" i="518"/>
  <c r="L51" i="518"/>
  <c r="F25" i="496"/>
  <c r="D3" i="568"/>
  <c r="D4" i="568"/>
  <c r="M4" i="568"/>
  <c r="M6" i="568" s="1"/>
  <c r="L5" i="568"/>
  <c r="K5" i="568" s="1"/>
  <c r="N5" i="568"/>
  <c r="N64" i="568" s="1"/>
  <c r="F10" i="568"/>
  <c r="B15" i="568"/>
  <c r="B38" i="568" s="1"/>
  <c r="N79" i="568"/>
  <c r="N98" i="568"/>
  <c r="O98" i="568"/>
  <c r="P98" i="568"/>
  <c r="Q98" i="568"/>
  <c r="R98" i="568"/>
  <c r="S98" i="568"/>
  <c r="N36" i="568"/>
  <c r="G41" i="568"/>
  <c r="F59" i="568"/>
  <c r="U65" i="568"/>
  <c r="D3" i="516"/>
  <c r="D4" i="516"/>
  <c r="M4" i="516"/>
  <c r="M6" i="516" s="1"/>
  <c r="E8" i="470" s="1"/>
  <c r="AA4" i="516"/>
  <c r="AB4" i="516" s="1"/>
  <c r="AC4" i="516" s="1"/>
  <c r="AD4" i="516" s="1"/>
  <c r="AE4" i="516" s="1"/>
  <c r="AH4" i="516"/>
  <c r="AI4" i="516" s="1"/>
  <c r="AJ4" i="516" s="1"/>
  <c r="AK4" i="516" s="1"/>
  <c r="AL4" i="516" s="1"/>
  <c r="L5" i="516"/>
  <c r="K5" i="516" s="1"/>
  <c r="N5" i="516"/>
  <c r="O5" i="516" s="1"/>
  <c r="Z5" i="516"/>
  <c r="Z5" i="569" s="1"/>
  <c r="AH5" i="569"/>
  <c r="F9" i="516"/>
  <c r="B11" i="516"/>
  <c r="B34" i="516" s="1"/>
  <c r="B65" i="516" s="1"/>
  <c r="I53" i="516"/>
  <c r="J53" i="516"/>
  <c r="K53" i="516"/>
  <c r="M60" i="516"/>
  <c r="G28" i="6" s="1"/>
  <c r="G79" i="4" s="1"/>
  <c r="G90" i="4" s="1"/>
  <c r="N60" i="516"/>
  <c r="N53" i="569" s="1"/>
  <c r="O60" i="516"/>
  <c r="O53" i="569" s="1"/>
  <c r="P60" i="516"/>
  <c r="J28" i="6" s="1"/>
  <c r="Q60" i="516"/>
  <c r="K28" i="6" s="1"/>
  <c r="R60" i="516"/>
  <c r="S60" i="516"/>
  <c r="S53" i="569" s="1"/>
  <c r="D3" i="569"/>
  <c r="D4" i="569"/>
  <c r="M4" i="569"/>
  <c r="M6" i="569" s="1"/>
  <c r="Z6" i="569" s="1"/>
  <c r="AH6" i="569" s="1"/>
  <c r="AA4" i="569"/>
  <c r="AB4" i="569"/>
  <c r="AC4" i="569" s="1"/>
  <c r="AD4" i="569" s="1"/>
  <c r="AE4" i="569" s="1"/>
  <c r="AF4" i="569" s="1"/>
  <c r="AI4" i="569"/>
  <c r="AJ4" i="569" s="1"/>
  <c r="AK4" i="569" s="1"/>
  <c r="AL4" i="569" s="1"/>
  <c r="AM4" i="569" s="1"/>
  <c r="AN4" i="569" s="1"/>
  <c r="L5" i="569"/>
  <c r="K5" i="569" s="1"/>
  <c r="J5" i="569" s="1"/>
  <c r="N5" i="569"/>
  <c r="O5" i="569" s="1"/>
  <c r="P5" i="569" s="1"/>
  <c r="Q5" i="569" s="1"/>
  <c r="R5" i="569" s="1"/>
  <c r="S5" i="569" s="1"/>
  <c r="D8" i="569"/>
  <c r="B10" i="569"/>
  <c r="I13" i="569"/>
  <c r="J13" i="569"/>
  <c r="K13" i="569"/>
  <c r="I18" i="569"/>
  <c r="J18" i="569"/>
  <c r="K18" i="569"/>
  <c r="L18" i="569"/>
  <c r="I24" i="569"/>
  <c r="J24" i="569"/>
  <c r="K24" i="569"/>
  <c r="L24" i="569"/>
  <c r="I42" i="569"/>
  <c r="J42" i="569"/>
  <c r="K42" i="569"/>
  <c r="L42" i="569"/>
  <c r="I53" i="569"/>
  <c r="J53" i="569"/>
  <c r="K53" i="569"/>
  <c r="L53" i="569"/>
  <c r="I54" i="569"/>
  <c r="J54" i="569"/>
  <c r="K54" i="569"/>
  <c r="L54" i="569"/>
  <c r="M54" i="569"/>
  <c r="N54" i="569"/>
  <c r="O54" i="569"/>
  <c r="P54" i="569"/>
  <c r="Q54" i="569"/>
  <c r="R54" i="569"/>
  <c r="S54" i="569"/>
  <c r="B2" i="6"/>
  <c r="B3" i="6"/>
  <c r="A5" i="6"/>
  <c r="B5" i="6"/>
  <c r="S5" i="6"/>
  <c r="S6" i="6"/>
  <c r="G11" i="6"/>
  <c r="D26" i="6"/>
  <c r="E26" i="6"/>
  <c r="F26" i="6"/>
  <c r="F80" i="4" s="1"/>
  <c r="F174" i="4" s="1"/>
  <c r="G26" i="6"/>
  <c r="G80" i="4" s="1"/>
  <c r="G91" i="4" s="1"/>
  <c r="H26" i="6"/>
  <c r="I80" i="4" s="1"/>
  <c r="I174" i="4" s="1"/>
  <c r="I26" i="6"/>
  <c r="J80" i="4" s="1"/>
  <c r="J174" i="4" s="1"/>
  <c r="J26" i="6"/>
  <c r="K80" i="4" s="1"/>
  <c r="K174" i="4" s="1"/>
  <c r="K26" i="6"/>
  <c r="L80" i="4" s="1"/>
  <c r="L26" i="6"/>
  <c r="M80" i="4" s="1"/>
  <c r="M26" i="6"/>
  <c r="N80" i="4" s="1"/>
  <c r="N91" i="4" s="1"/>
  <c r="D28" i="6"/>
  <c r="E28" i="6"/>
  <c r="F28" i="6"/>
  <c r="F79" i="4" s="1"/>
  <c r="E4" i="470"/>
  <c r="G50" i="470"/>
  <c r="H50" i="470"/>
  <c r="B2" i="5"/>
  <c r="B3" i="5"/>
  <c r="AD6" i="5"/>
  <c r="AE6" i="5"/>
  <c r="AF6" i="5"/>
  <c r="AG6" i="5"/>
  <c r="AH6" i="5"/>
  <c r="E7" i="5"/>
  <c r="G7" i="5"/>
  <c r="H8" i="5"/>
  <c r="H9" i="5"/>
  <c r="H10" i="5"/>
  <c r="H11" i="5"/>
  <c r="N11" i="5"/>
  <c r="B14" i="5"/>
  <c r="K14" i="5"/>
  <c r="T15" i="5"/>
  <c r="A17" i="5"/>
  <c r="A52" i="5" s="1"/>
  <c r="E32" i="5"/>
  <c r="AC18" i="5" s="1"/>
  <c r="K20" i="5"/>
  <c r="F21" i="5"/>
  <c r="F56" i="5" s="1"/>
  <c r="G21" i="5"/>
  <c r="G56" i="5" s="1"/>
  <c r="G68" i="5" s="1"/>
  <c r="I21" i="5"/>
  <c r="I56" i="5" s="1"/>
  <c r="I68" i="5" s="1"/>
  <c r="J21" i="5"/>
  <c r="J56" i="5" s="1"/>
  <c r="J68" i="5" s="1"/>
  <c r="AD21" i="5"/>
  <c r="AE21" i="5"/>
  <c r="AF21" i="5"/>
  <c r="AM21" i="5" s="1"/>
  <c r="AG21" i="5"/>
  <c r="N21" i="5" s="1"/>
  <c r="N56" i="5" s="1"/>
  <c r="N68" i="5" s="1"/>
  <c r="AH21" i="5"/>
  <c r="AO21" i="5" s="1"/>
  <c r="AL21" i="5"/>
  <c r="Q21" i="5" s="1"/>
  <c r="F22" i="5"/>
  <c r="F39" i="5" s="1"/>
  <c r="G22" i="5"/>
  <c r="G39" i="5" s="1"/>
  <c r="H22" i="5"/>
  <c r="H39" i="5" s="1"/>
  <c r="I22" i="5"/>
  <c r="I39" i="5" s="1"/>
  <c r="J22" i="5"/>
  <c r="J39" i="5" s="1"/>
  <c r="K22" i="5"/>
  <c r="K39" i="5" s="1"/>
  <c r="L22" i="5"/>
  <c r="L39" i="5" s="1"/>
  <c r="M22" i="5"/>
  <c r="M39" i="5" s="1"/>
  <c r="N22" i="5"/>
  <c r="N39" i="5" s="1"/>
  <c r="O22" i="5"/>
  <c r="O39" i="5" s="1"/>
  <c r="P22" i="5"/>
  <c r="P39" i="5" s="1"/>
  <c r="Q22" i="5"/>
  <c r="Q39" i="5" s="1"/>
  <c r="R22" i="5"/>
  <c r="R39" i="5" s="1"/>
  <c r="S22" i="5"/>
  <c r="S39" i="5" s="1"/>
  <c r="T22" i="5"/>
  <c r="T39" i="5" s="1"/>
  <c r="F23" i="5"/>
  <c r="F40" i="5" s="1"/>
  <c r="G23" i="5"/>
  <c r="G40" i="5" s="1"/>
  <c r="H23" i="5"/>
  <c r="H40" i="5" s="1"/>
  <c r="I23" i="5"/>
  <c r="I40" i="5" s="1"/>
  <c r="J23" i="5"/>
  <c r="J40" i="5" s="1"/>
  <c r="K23" i="5"/>
  <c r="K40" i="5" s="1"/>
  <c r="L23" i="5"/>
  <c r="L40" i="5" s="1"/>
  <c r="M23" i="5"/>
  <c r="M40" i="5" s="1"/>
  <c r="N23" i="5"/>
  <c r="N40" i="5" s="1"/>
  <c r="O23" i="5"/>
  <c r="O40" i="5" s="1"/>
  <c r="P23" i="5"/>
  <c r="P40" i="5" s="1"/>
  <c r="Q23" i="5"/>
  <c r="Q40" i="5" s="1"/>
  <c r="R23" i="5"/>
  <c r="R40" i="5" s="1"/>
  <c r="S23" i="5"/>
  <c r="S40" i="5" s="1"/>
  <c r="T23" i="5"/>
  <c r="T40" i="5" s="1"/>
  <c r="F24" i="5"/>
  <c r="F41" i="5" s="1"/>
  <c r="G24" i="5"/>
  <c r="G41" i="5" s="1"/>
  <c r="H24" i="5"/>
  <c r="H41" i="5" s="1"/>
  <c r="I24" i="5"/>
  <c r="I41" i="5" s="1"/>
  <c r="J24" i="5"/>
  <c r="J41" i="5" s="1"/>
  <c r="K24" i="5"/>
  <c r="K41" i="5" s="1"/>
  <c r="L24" i="5"/>
  <c r="L41" i="5" s="1"/>
  <c r="M24" i="5"/>
  <c r="M41" i="5" s="1"/>
  <c r="N24" i="5"/>
  <c r="N41" i="5" s="1"/>
  <c r="O24" i="5"/>
  <c r="O41" i="5" s="1"/>
  <c r="P24" i="5"/>
  <c r="P41" i="5" s="1"/>
  <c r="Q24" i="5"/>
  <c r="Q41" i="5" s="1"/>
  <c r="R24" i="5"/>
  <c r="R41" i="5" s="1"/>
  <c r="S24" i="5"/>
  <c r="S41" i="5" s="1"/>
  <c r="T24" i="5"/>
  <c r="T41" i="5" s="1"/>
  <c r="F25" i="5"/>
  <c r="F42" i="5" s="1"/>
  <c r="G25" i="5"/>
  <c r="G42" i="5" s="1"/>
  <c r="H25" i="5"/>
  <c r="H42" i="5" s="1"/>
  <c r="I25" i="5"/>
  <c r="I42" i="5" s="1"/>
  <c r="J25" i="5"/>
  <c r="J42" i="5" s="1"/>
  <c r="K25" i="5"/>
  <c r="K42" i="5" s="1"/>
  <c r="L25" i="5"/>
  <c r="L42" i="5" s="1"/>
  <c r="M25" i="5"/>
  <c r="M42" i="5" s="1"/>
  <c r="N25" i="5"/>
  <c r="N42" i="5" s="1"/>
  <c r="O25" i="5"/>
  <c r="O42" i="5" s="1"/>
  <c r="P25" i="5"/>
  <c r="P42" i="5" s="1"/>
  <c r="Q25" i="5"/>
  <c r="Q42" i="5" s="1"/>
  <c r="R25" i="5"/>
  <c r="R42" i="5" s="1"/>
  <c r="S25" i="5"/>
  <c r="S42" i="5" s="1"/>
  <c r="T25" i="5"/>
  <c r="T42" i="5" s="1"/>
  <c r="F26" i="5"/>
  <c r="F43" i="5" s="1"/>
  <c r="G26" i="5"/>
  <c r="G43" i="5" s="1"/>
  <c r="H26" i="5"/>
  <c r="H43" i="5" s="1"/>
  <c r="I26" i="5"/>
  <c r="I43" i="5" s="1"/>
  <c r="J26" i="5"/>
  <c r="J43" i="5" s="1"/>
  <c r="K26" i="5"/>
  <c r="K43" i="5" s="1"/>
  <c r="L26" i="5"/>
  <c r="L43" i="5" s="1"/>
  <c r="M26" i="5"/>
  <c r="M43" i="5" s="1"/>
  <c r="N26" i="5"/>
  <c r="N43" i="5" s="1"/>
  <c r="O26" i="5"/>
  <c r="O43" i="5" s="1"/>
  <c r="P26" i="5"/>
  <c r="P43" i="5" s="1"/>
  <c r="Q26" i="5"/>
  <c r="Q43" i="5" s="1"/>
  <c r="R26" i="5"/>
  <c r="R43" i="5" s="1"/>
  <c r="S26" i="5"/>
  <c r="S43" i="5" s="1"/>
  <c r="T26" i="5"/>
  <c r="T43" i="5" s="1"/>
  <c r="F27" i="5"/>
  <c r="F44" i="5" s="1"/>
  <c r="G27" i="5"/>
  <c r="G44" i="5" s="1"/>
  <c r="H27" i="5"/>
  <c r="H44" i="5" s="1"/>
  <c r="I27" i="5"/>
  <c r="I44" i="5" s="1"/>
  <c r="J27" i="5"/>
  <c r="J44" i="5" s="1"/>
  <c r="K27" i="5"/>
  <c r="K44" i="5" s="1"/>
  <c r="L27" i="5"/>
  <c r="L44" i="5" s="1"/>
  <c r="M27" i="5"/>
  <c r="M44" i="5" s="1"/>
  <c r="N27" i="5"/>
  <c r="N44" i="5" s="1"/>
  <c r="O27" i="5"/>
  <c r="O44" i="5" s="1"/>
  <c r="P27" i="5"/>
  <c r="P44" i="5" s="1"/>
  <c r="Q27" i="5"/>
  <c r="Q44" i="5" s="1"/>
  <c r="R27" i="5"/>
  <c r="R44" i="5" s="1"/>
  <c r="S27" i="5"/>
  <c r="S44" i="5" s="1"/>
  <c r="T27" i="5"/>
  <c r="T44" i="5" s="1"/>
  <c r="F28" i="5"/>
  <c r="F45" i="5" s="1"/>
  <c r="G28" i="5"/>
  <c r="G45" i="5" s="1"/>
  <c r="H28" i="5"/>
  <c r="H45" i="5" s="1"/>
  <c r="I28" i="5"/>
  <c r="I45" i="5" s="1"/>
  <c r="J28" i="5"/>
  <c r="J45" i="5" s="1"/>
  <c r="K28" i="5"/>
  <c r="K45" i="5" s="1"/>
  <c r="L28" i="5"/>
  <c r="L45" i="5" s="1"/>
  <c r="M28" i="5"/>
  <c r="M45" i="5" s="1"/>
  <c r="N28" i="5"/>
  <c r="N45" i="5" s="1"/>
  <c r="O28" i="5"/>
  <c r="O45" i="5" s="1"/>
  <c r="P28" i="5"/>
  <c r="P45" i="5" s="1"/>
  <c r="Q28" i="5"/>
  <c r="Q45" i="5" s="1"/>
  <c r="R28" i="5"/>
  <c r="R45" i="5" s="1"/>
  <c r="S28" i="5"/>
  <c r="S45" i="5" s="1"/>
  <c r="T28" i="5"/>
  <c r="T45" i="5" s="1"/>
  <c r="F29" i="5"/>
  <c r="F46" i="5" s="1"/>
  <c r="G29" i="5"/>
  <c r="G46" i="5" s="1"/>
  <c r="H29" i="5"/>
  <c r="H46" i="5" s="1"/>
  <c r="I29" i="5"/>
  <c r="I46" i="5" s="1"/>
  <c r="J29" i="5"/>
  <c r="J46" i="5" s="1"/>
  <c r="K29" i="5"/>
  <c r="K46" i="5" s="1"/>
  <c r="L29" i="5"/>
  <c r="L46" i="5" s="1"/>
  <c r="M29" i="5"/>
  <c r="M46" i="5" s="1"/>
  <c r="N29" i="5"/>
  <c r="N46" i="5" s="1"/>
  <c r="O29" i="5"/>
  <c r="O46" i="5" s="1"/>
  <c r="P29" i="5"/>
  <c r="P46" i="5" s="1"/>
  <c r="Q29" i="5"/>
  <c r="Q46" i="5" s="1"/>
  <c r="R29" i="5"/>
  <c r="R46" i="5" s="1"/>
  <c r="S29" i="5"/>
  <c r="S46" i="5" s="1"/>
  <c r="T29" i="5"/>
  <c r="T46" i="5" s="1"/>
  <c r="F30" i="5"/>
  <c r="F47" i="5" s="1"/>
  <c r="G30" i="5"/>
  <c r="G47" i="5" s="1"/>
  <c r="H30" i="5"/>
  <c r="H47" i="5" s="1"/>
  <c r="I30" i="5"/>
  <c r="I47" i="5" s="1"/>
  <c r="J30" i="5"/>
  <c r="J47" i="5" s="1"/>
  <c r="K30" i="5"/>
  <c r="K47" i="5" s="1"/>
  <c r="L30" i="5"/>
  <c r="L47" i="5" s="1"/>
  <c r="M30" i="5"/>
  <c r="M47" i="5" s="1"/>
  <c r="N30" i="5"/>
  <c r="N47" i="5" s="1"/>
  <c r="O30" i="5"/>
  <c r="O47" i="5" s="1"/>
  <c r="P30" i="5"/>
  <c r="P47" i="5" s="1"/>
  <c r="Q30" i="5"/>
  <c r="Q47" i="5" s="1"/>
  <c r="R30" i="5"/>
  <c r="R47" i="5" s="1"/>
  <c r="S30" i="5"/>
  <c r="S47" i="5" s="1"/>
  <c r="T30" i="5"/>
  <c r="T47" i="5" s="1"/>
  <c r="B36" i="5"/>
  <c r="B37" i="5"/>
  <c r="D37" i="5"/>
  <c r="F37" i="5"/>
  <c r="C38" i="5"/>
  <c r="D38" i="5"/>
  <c r="H38" i="5"/>
  <c r="E49" i="5"/>
  <c r="F55" i="5"/>
  <c r="H56" i="5"/>
  <c r="H68" i="5" s="1"/>
  <c r="W56" i="5"/>
  <c r="X56" i="5"/>
  <c r="Y56" i="5"/>
  <c r="Z56" i="5"/>
  <c r="AA56" i="5"/>
  <c r="F57" i="5"/>
  <c r="F69" i="5" s="1"/>
  <c r="G57" i="5"/>
  <c r="G69" i="5" s="1"/>
  <c r="H57" i="5"/>
  <c r="H69" i="5" s="1"/>
  <c r="I57" i="5"/>
  <c r="I69" i="5" s="1"/>
  <c r="J57" i="5"/>
  <c r="J69" i="5" s="1"/>
  <c r="K57" i="5"/>
  <c r="K69" i="5" s="1"/>
  <c r="L57" i="5"/>
  <c r="L69" i="5" s="1"/>
  <c r="M57" i="5"/>
  <c r="M69" i="5" s="1"/>
  <c r="N57" i="5"/>
  <c r="N69" i="5" s="1"/>
  <c r="O57" i="5"/>
  <c r="O69" i="5" s="1"/>
  <c r="P57" i="5"/>
  <c r="P69" i="5" s="1"/>
  <c r="Q57" i="5"/>
  <c r="Q69" i="5" s="1"/>
  <c r="R57" i="5"/>
  <c r="R69" i="5" s="1"/>
  <c r="S57" i="5"/>
  <c r="S69" i="5" s="1"/>
  <c r="T57" i="5"/>
  <c r="T69" i="5" s="1"/>
  <c r="F58" i="5"/>
  <c r="F70" i="5" s="1"/>
  <c r="G58" i="5"/>
  <c r="G70" i="5" s="1"/>
  <c r="H58" i="5"/>
  <c r="H70" i="5" s="1"/>
  <c r="I58" i="5"/>
  <c r="I70" i="5" s="1"/>
  <c r="J58" i="5"/>
  <c r="J70" i="5" s="1"/>
  <c r="K58" i="5"/>
  <c r="K70" i="5" s="1"/>
  <c r="L58" i="5"/>
  <c r="L70" i="5" s="1"/>
  <c r="M58" i="5"/>
  <c r="M70" i="5" s="1"/>
  <c r="N58" i="5"/>
  <c r="N70" i="5" s="1"/>
  <c r="O58" i="5"/>
  <c r="O70" i="5" s="1"/>
  <c r="P58" i="5"/>
  <c r="P70" i="5" s="1"/>
  <c r="Q58" i="5"/>
  <c r="Q70" i="5" s="1"/>
  <c r="R58" i="5"/>
  <c r="R70" i="5" s="1"/>
  <c r="S58" i="5"/>
  <c r="S70" i="5" s="1"/>
  <c r="T58" i="5"/>
  <c r="T70" i="5" s="1"/>
  <c r="F59" i="5"/>
  <c r="F71" i="5" s="1"/>
  <c r="G59" i="5"/>
  <c r="G71" i="5" s="1"/>
  <c r="H59" i="5"/>
  <c r="H71" i="5" s="1"/>
  <c r="I59" i="5"/>
  <c r="I71" i="5" s="1"/>
  <c r="J59" i="5"/>
  <c r="J71" i="5" s="1"/>
  <c r="K59" i="5"/>
  <c r="K71" i="5" s="1"/>
  <c r="L59" i="5"/>
  <c r="L71" i="5" s="1"/>
  <c r="M59" i="5"/>
  <c r="M71" i="5" s="1"/>
  <c r="N59" i="5"/>
  <c r="N71" i="5" s="1"/>
  <c r="O59" i="5"/>
  <c r="O71" i="5" s="1"/>
  <c r="P59" i="5"/>
  <c r="P71" i="5" s="1"/>
  <c r="Q59" i="5"/>
  <c r="Q71" i="5" s="1"/>
  <c r="R59" i="5"/>
  <c r="R71" i="5" s="1"/>
  <c r="S59" i="5"/>
  <c r="S71" i="5" s="1"/>
  <c r="T59" i="5"/>
  <c r="T71" i="5" s="1"/>
  <c r="F60" i="5"/>
  <c r="F72" i="5" s="1"/>
  <c r="G60" i="5"/>
  <c r="G72" i="5" s="1"/>
  <c r="H60" i="5"/>
  <c r="H72" i="5" s="1"/>
  <c r="I60" i="5"/>
  <c r="I72" i="5" s="1"/>
  <c r="J60" i="5"/>
  <c r="J72" i="5" s="1"/>
  <c r="K60" i="5"/>
  <c r="K72" i="5" s="1"/>
  <c r="L60" i="5"/>
  <c r="L72" i="5" s="1"/>
  <c r="M60" i="5"/>
  <c r="M72" i="5" s="1"/>
  <c r="N60" i="5"/>
  <c r="N72" i="5" s="1"/>
  <c r="O60" i="5"/>
  <c r="O72" i="5" s="1"/>
  <c r="P60" i="5"/>
  <c r="P72" i="5" s="1"/>
  <c r="Q60" i="5"/>
  <c r="Q72" i="5" s="1"/>
  <c r="R60" i="5"/>
  <c r="R72" i="5" s="1"/>
  <c r="S60" i="5"/>
  <c r="S72" i="5" s="1"/>
  <c r="T60" i="5"/>
  <c r="T72" i="5" s="1"/>
  <c r="F61" i="5"/>
  <c r="F73" i="5" s="1"/>
  <c r="G61" i="5"/>
  <c r="G73" i="5" s="1"/>
  <c r="H61" i="5"/>
  <c r="H73" i="5" s="1"/>
  <c r="I61" i="5"/>
  <c r="I73" i="5" s="1"/>
  <c r="J61" i="5"/>
  <c r="J73" i="5" s="1"/>
  <c r="K61" i="5"/>
  <c r="K73" i="5" s="1"/>
  <c r="L61" i="5"/>
  <c r="L73" i="5" s="1"/>
  <c r="M61" i="5"/>
  <c r="M73" i="5" s="1"/>
  <c r="N61" i="5"/>
  <c r="N73" i="5" s="1"/>
  <c r="O61" i="5"/>
  <c r="O73" i="5" s="1"/>
  <c r="P61" i="5"/>
  <c r="P73" i="5" s="1"/>
  <c r="Q61" i="5"/>
  <c r="Q73" i="5" s="1"/>
  <c r="R61" i="5"/>
  <c r="R73" i="5" s="1"/>
  <c r="S61" i="5"/>
  <c r="S73" i="5" s="1"/>
  <c r="T61" i="5"/>
  <c r="T73" i="5" s="1"/>
  <c r="F62" i="5"/>
  <c r="F74" i="5" s="1"/>
  <c r="G62" i="5"/>
  <c r="G74" i="5" s="1"/>
  <c r="H62" i="5"/>
  <c r="H74" i="5" s="1"/>
  <c r="I62" i="5"/>
  <c r="I74" i="5" s="1"/>
  <c r="J62" i="5"/>
  <c r="J74" i="5" s="1"/>
  <c r="K62" i="5"/>
  <c r="K74" i="5" s="1"/>
  <c r="L62" i="5"/>
  <c r="L74" i="5" s="1"/>
  <c r="M62" i="5"/>
  <c r="M74" i="5" s="1"/>
  <c r="N62" i="5"/>
  <c r="N74" i="5" s="1"/>
  <c r="O62" i="5"/>
  <c r="O74" i="5" s="1"/>
  <c r="P62" i="5"/>
  <c r="P74" i="5" s="1"/>
  <c r="Q62" i="5"/>
  <c r="Q74" i="5" s="1"/>
  <c r="R62" i="5"/>
  <c r="R74" i="5" s="1"/>
  <c r="S62" i="5"/>
  <c r="S74" i="5" s="1"/>
  <c r="T62" i="5"/>
  <c r="T74" i="5" s="1"/>
  <c r="F63" i="5"/>
  <c r="F75" i="5" s="1"/>
  <c r="G63" i="5"/>
  <c r="G75" i="5" s="1"/>
  <c r="H63" i="5"/>
  <c r="H75" i="5" s="1"/>
  <c r="I63" i="5"/>
  <c r="I75" i="5" s="1"/>
  <c r="J63" i="5"/>
  <c r="J75" i="5" s="1"/>
  <c r="K63" i="5"/>
  <c r="K75" i="5" s="1"/>
  <c r="L63" i="5"/>
  <c r="L75" i="5" s="1"/>
  <c r="M63" i="5"/>
  <c r="M75" i="5" s="1"/>
  <c r="N63" i="5"/>
  <c r="N75" i="5" s="1"/>
  <c r="O63" i="5"/>
  <c r="O75" i="5" s="1"/>
  <c r="P63" i="5"/>
  <c r="P75" i="5" s="1"/>
  <c r="Q63" i="5"/>
  <c r="Q75" i="5" s="1"/>
  <c r="R63" i="5"/>
  <c r="R75" i="5" s="1"/>
  <c r="S63" i="5"/>
  <c r="S75" i="5" s="1"/>
  <c r="T63" i="5"/>
  <c r="T75" i="5" s="1"/>
  <c r="B67" i="5"/>
  <c r="C67" i="5"/>
  <c r="D67" i="5"/>
  <c r="F67" i="5"/>
  <c r="B68" i="5"/>
  <c r="C68" i="5"/>
  <c r="D68" i="5"/>
  <c r="F84" i="5"/>
  <c r="F96" i="5" s="1"/>
  <c r="G84" i="5"/>
  <c r="G96" i="5" s="1"/>
  <c r="H84" i="5"/>
  <c r="H96" i="5" s="1"/>
  <c r="I84" i="5"/>
  <c r="I96" i="5" s="1"/>
  <c r="J84" i="5"/>
  <c r="J96" i="5" s="1"/>
  <c r="K84" i="5"/>
  <c r="K96" i="5" s="1"/>
  <c r="L84" i="5"/>
  <c r="L96" i="5" s="1"/>
  <c r="M84" i="5"/>
  <c r="M96" i="5" s="1"/>
  <c r="N84" i="5"/>
  <c r="N96" i="5" s="1"/>
  <c r="O84" i="5"/>
  <c r="O96" i="5" s="1"/>
  <c r="P84" i="5"/>
  <c r="P96" i="5" s="1"/>
  <c r="Q84" i="5"/>
  <c r="Q96" i="5" s="1"/>
  <c r="R84" i="5"/>
  <c r="R96" i="5" s="1"/>
  <c r="S84" i="5"/>
  <c r="S96" i="5" s="1"/>
  <c r="T84" i="5"/>
  <c r="T96" i="5" s="1"/>
  <c r="F85" i="5"/>
  <c r="F97" i="5" s="1"/>
  <c r="G85" i="5"/>
  <c r="G97" i="5" s="1"/>
  <c r="H85" i="5"/>
  <c r="H97" i="5" s="1"/>
  <c r="I85" i="5"/>
  <c r="I97" i="5" s="1"/>
  <c r="J85" i="5"/>
  <c r="J97" i="5" s="1"/>
  <c r="K85" i="5"/>
  <c r="K97" i="5" s="1"/>
  <c r="L85" i="5"/>
  <c r="L97" i="5" s="1"/>
  <c r="M85" i="5"/>
  <c r="M97" i="5" s="1"/>
  <c r="N85" i="5"/>
  <c r="N97" i="5" s="1"/>
  <c r="O85" i="5"/>
  <c r="O97" i="5" s="1"/>
  <c r="P85" i="5"/>
  <c r="P97" i="5" s="1"/>
  <c r="Q85" i="5"/>
  <c r="Q97" i="5" s="1"/>
  <c r="R85" i="5"/>
  <c r="R97" i="5" s="1"/>
  <c r="S85" i="5"/>
  <c r="S97" i="5" s="1"/>
  <c r="T85" i="5"/>
  <c r="T97" i="5" s="1"/>
  <c r="F86" i="5"/>
  <c r="F98" i="5" s="1"/>
  <c r="G86" i="5"/>
  <c r="G98" i="5" s="1"/>
  <c r="H86" i="5"/>
  <c r="H98" i="5" s="1"/>
  <c r="I86" i="5"/>
  <c r="I98" i="5" s="1"/>
  <c r="J86" i="5"/>
  <c r="J98" i="5" s="1"/>
  <c r="K86" i="5"/>
  <c r="K98" i="5" s="1"/>
  <c r="L86" i="5"/>
  <c r="L98" i="5" s="1"/>
  <c r="M86" i="5"/>
  <c r="M98" i="5" s="1"/>
  <c r="N86" i="5"/>
  <c r="N98" i="5" s="1"/>
  <c r="O86" i="5"/>
  <c r="O98" i="5" s="1"/>
  <c r="P86" i="5"/>
  <c r="P98" i="5" s="1"/>
  <c r="Q86" i="5"/>
  <c r="Q98" i="5" s="1"/>
  <c r="R86" i="5"/>
  <c r="R98" i="5" s="1"/>
  <c r="S86" i="5"/>
  <c r="S98" i="5" s="1"/>
  <c r="T86" i="5"/>
  <c r="T98" i="5" s="1"/>
  <c r="F87" i="5"/>
  <c r="F99" i="5" s="1"/>
  <c r="G87" i="5"/>
  <c r="G99" i="5" s="1"/>
  <c r="H87" i="5"/>
  <c r="H99" i="5" s="1"/>
  <c r="I87" i="5"/>
  <c r="I99" i="5" s="1"/>
  <c r="J87" i="5"/>
  <c r="J99" i="5" s="1"/>
  <c r="K87" i="5"/>
  <c r="K99" i="5" s="1"/>
  <c r="L87" i="5"/>
  <c r="L99" i="5" s="1"/>
  <c r="M87" i="5"/>
  <c r="M99" i="5" s="1"/>
  <c r="N87" i="5"/>
  <c r="N99" i="5" s="1"/>
  <c r="O87" i="5"/>
  <c r="O99" i="5" s="1"/>
  <c r="P87" i="5"/>
  <c r="P99" i="5" s="1"/>
  <c r="Q87" i="5"/>
  <c r="Q99" i="5" s="1"/>
  <c r="R87" i="5"/>
  <c r="R99" i="5" s="1"/>
  <c r="S87" i="5"/>
  <c r="S99" i="5" s="1"/>
  <c r="T87" i="5"/>
  <c r="T99" i="5" s="1"/>
  <c r="F88" i="5"/>
  <c r="F100" i="5" s="1"/>
  <c r="G88" i="5"/>
  <c r="G100" i="5" s="1"/>
  <c r="H88" i="5"/>
  <c r="H100" i="5" s="1"/>
  <c r="I88" i="5"/>
  <c r="I100" i="5" s="1"/>
  <c r="J88" i="5"/>
  <c r="J100" i="5" s="1"/>
  <c r="K88" i="5"/>
  <c r="K100" i="5" s="1"/>
  <c r="L88" i="5"/>
  <c r="L100" i="5" s="1"/>
  <c r="M88" i="5"/>
  <c r="M100" i="5" s="1"/>
  <c r="N88" i="5"/>
  <c r="N100" i="5" s="1"/>
  <c r="O88" i="5"/>
  <c r="O100" i="5" s="1"/>
  <c r="P88" i="5"/>
  <c r="P100" i="5" s="1"/>
  <c r="Q88" i="5"/>
  <c r="Q100" i="5" s="1"/>
  <c r="R88" i="5"/>
  <c r="R100" i="5" s="1"/>
  <c r="S88" i="5"/>
  <c r="S100" i="5" s="1"/>
  <c r="T88" i="5"/>
  <c r="T100" i="5" s="1"/>
  <c r="F89" i="5"/>
  <c r="F101" i="5" s="1"/>
  <c r="G89" i="5"/>
  <c r="G101" i="5" s="1"/>
  <c r="H89" i="5"/>
  <c r="H101" i="5" s="1"/>
  <c r="I89" i="5"/>
  <c r="I101" i="5" s="1"/>
  <c r="J89" i="5"/>
  <c r="J101" i="5" s="1"/>
  <c r="K89" i="5"/>
  <c r="K101" i="5" s="1"/>
  <c r="L89" i="5"/>
  <c r="L101" i="5" s="1"/>
  <c r="M89" i="5"/>
  <c r="M101" i="5" s="1"/>
  <c r="N89" i="5"/>
  <c r="N101" i="5" s="1"/>
  <c r="O89" i="5"/>
  <c r="O101" i="5" s="1"/>
  <c r="P89" i="5"/>
  <c r="P101" i="5" s="1"/>
  <c r="Q89" i="5"/>
  <c r="Q101" i="5" s="1"/>
  <c r="R89" i="5"/>
  <c r="R101" i="5" s="1"/>
  <c r="S89" i="5"/>
  <c r="S101" i="5" s="1"/>
  <c r="T89" i="5"/>
  <c r="T101" i="5" s="1"/>
  <c r="F90" i="5"/>
  <c r="F102" i="5" s="1"/>
  <c r="G90" i="5"/>
  <c r="G102" i="5" s="1"/>
  <c r="H90" i="5"/>
  <c r="H102" i="5" s="1"/>
  <c r="I90" i="5"/>
  <c r="I102" i="5" s="1"/>
  <c r="J90" i="5"/>
  <c r="J102" i="5" s="1"/>
  <c r="K90" i="5"/>
  <c r="K102" i="5" s="1"/>
  <c r="L90" i="5"/>
  <c r="L102" i="5" s="1"/>
  <c r="M90" i="5"/>
  <c r="M102" i="5" s="1"/>
  <c r="N90" i="5"/>
  <c r="N102" i="5" s="1"/>
  <c r="O90" i="5"/>
  <c r="O102" i="5" s="1"/>
  <c r="P90" i="5"/>
  <c r="P102" i="5" s="1"/>
  <c r="Q90" i="5"/>
  <c r="Q102" i="5" s="1"/>
  <c r="R90" i="5"/>
  <c r="R102" i="5" s="1"/>
  <c r="S90" i="5"/>
  <c r="S102" i="5" s="1"/>
  <c r="T90" i="5"/>
  <c r="T102" i="5" s="1"/>
  <c r="B108" i="5"/>
  <c r="C108" i="5"/>
  <c r="D108" i="5"/>
  <c r="B109" i="5"/>
  <c r="C109" i="5"/>
  <c r="D109" i="5"/>
  <c r="F109" i="5"/>
  <c r="F110" i="5"/>
  <c r="G110" i="5"/>
  <c r="H110" i="5"/>
  <c r="I110" i="5"/>
  <c r="J110" i="5"/>
  <c r="B111" i="5"/>
  <c r="C111" i="5"/>
  <c r="D111" i="5"/>
  <c r="F111" i="5"/>
  <c r="G111" i="5"/>
  <c r="H111" i="5"/>
  <c r="I111" i="5"/>
  <c r="J111" i="5"/>
  <c r="B112" i="5"/>
  <c r="C112" i="5"/>
  <c r="D112" i="5"/>
  <c r="F112" i="5"/>
  <c r="G112" i="5"/>
  <c r="H112" i="5"/>
  <c r="I112" i="5"/>
  <c r="J112" i="5"/>
  <c r="B113" i="5"/>
  <c r="C113" i="5"/>
  <c r="D113" i="5"/>
  <c r="F113" i="5"/>
  <c r="G113" i="5"/>
  <c r="H113" i="5"/>
  <c r="I113" i="5"/>
  <c r="J113" i="5"/>
  <c r="B114" i="5"/>
  <c r="C114" i="5"/>
  <c r="D114" i="5"/>
  <c r="F114" i="5"/>
  <c r="G114" i="5"/>
  <c r="H114" i="5"/>
  <c r="I114" i="5"/>
  <c r="J114" i="5"/>
  <c r="B115" i="5"/>
  <c r="C115" i="5"/>
  <c r="D115" i="5"/>
  <c r="F115" i="5"/>
  <c r="G115" i="5"/>
  <c r="H115" i="5"/>
  <c r="I115" i="5"/>
  <c r="J115" i="5"/>
  <c r="B116" i="5"/>
  <c r="C116" i="5"/>
  <c r="D116" i="5"/>
  <c r="F116" i="5"/>
  <c r="G116" i="5"/>
  <c r="H116" i="5"/>
  <c r="I116" i="5"/>
  <c r="J116" i="5"/>
  <c r="B117" i="5"/>
  <c r="C117" i="5"/>
  <c r="D117" i="5"/>
  <c r="F117" i="5"/>
  <c r="G117" i="5"/>
  <c r="H117" i="5"/>
  <c r="I117" i="5"/>
  <c r="J117" i="5"/>
  <c r="F118" i="5"/>
  <c r="G118" i="5"/>
  <c r="H118" i="5"/>
  <c r="I118" i="5"/>
  <c r="J118" i="5"/>
  <c r="B2" i="4"/>
  <c r="AE38" i="4"/>
  <c r="Y28" i="4"/>
  <c r="J23" i="470" s="1"/>
  <c r="AE39" i="4"/>
  <c r="X11" i="4"/>
  <c r="AE37" i="4"/>
  <c r="AF37" i="4" s="1"/>
  <c r="E28" i="4"/>
  <c r="F24" i="470" s="1"/>
  <c r="D16" i="4"/>
  <c r="D17" i="4"/>
  <c r="B11" i="4"/>
  <c r="W13" i="4"/>
  <c r="B13" i="4" s="1"/>
  <c r="W15" i="4"/>
  <c r="W16" i="4"/>
  <c r="H174" i="4"/>
  <c r="H175" i="4"/>
  <c r="H173" i="4"/>
  <c r="B249" i="4"/>
  <c r="Y11" i="4"/>
  <c r="H246" i="4"/>
  <c r="N246" i="4" s="1"/>
  <c r="Y50" i="4" s="1"/>
  <c r="Y51" i="4" s="1"/>
  <c r="B66" i="4" s="1"/>
  <c r="H266" i="4"/>
  <c r="Y12" i="4"/>
  <c r="H181" i="4"/>
  <c r="H183" i="4"/>
  <c r="H286" i="4"/>
  <c r="H194" i="4" s="1"/>
  <c r="I121" i="4"/>
  <c r="H115" i="4"/>
  <c r="I115" i="4" s="1"/>
  <c r="J115" i="4" s="1"/>
  <c r="K115" i="4" s="1"/>
  <c r="L115" i="4" s="1"/>
  <c r="M115" i="4" s="1"/>
  <c r="N115" i="4" s="1"/>
  <c r="O115" i="4" s="1"/>
  <c r="P115" i="4" s="1"/>
  <c r="H221" i="4"/>
  <c r="I286" i="4"/>
  <c r="I194" i="4" s="1"/>
  <c r="J286" i="4"/>
  <c r="J194" i="4" s="1"/>
  <c r="K286" i="4"/>
  <c r="K194" i="4" s="1"/>
  <c r="L286" i="4"/>
  <c r="L194" i="4" s="1"/>
  <c r="H220" i="4"/>
  <c r="I232" i="4"/>
  <c r="I238" i="4" s="1"/>
  <c r="I219" i="4"/>
  <c r="AE40" i="4"/>
  <c r="AF62" i="4"/>
  <c r="AE62" i="4" s="1"/>
  <c r="M286" i="4"/>
  <c r="M194" i="4" s="1"/>
  <c r="AM38" i="4"/>
  <c r="H214" i="4"/>
  <c r="J214" i="4"/>
  <c r="H215" i="4"/>
  <c r="H224" i="4"/>
  <c r="H225" i="4"/>
  <c r="L214" i="4"/>
  <c r="B3" i="4"/>
  <c r="A5" i="4"/>
  <c r="T5" i="4" s="1"/>
  <c r="B5" i="4"/>
  <c r="B6" i="4"/>
  <c r="B128" i="4" s="1"/>
  <c r="T6" i="4"/>
  <c r="D10" i="4"/>
  <c r="AC10" i="4"/>
  <c r="AE10" i="4"/>
  <c r="AF10" i="4"/>
  <c r="AL10" i="4" s="1"/>
  <c r="AI10" i="4"/>
  <c r="AK10" i="4"/>
  <c r="Z11" i="4"/>
  <c r="Y15" i="4"/>
  <c r="Z15" i="4"/>
  <c r="AA15" i="4"/>
  <c r="Y16" i="4"/>
  <c r="Z16" i="4"/>
  <c r="AA16" i="4"/>
  <c r="Y17" i="4"/>
  <c r="Z17" i="4"/>
  <c r="AA17" i="4"/>
  <c r="Y18" i="4"/>
  <c r="Z18" i="4"/>
  <c r="AA18" i="4"/>
  <c r="D38" i="4"/>
  <c r="H226" i="4" s="1"/>
  <c r="Y19" i="4"/>
  <c r="Z19" i="4"/>
  <c r="AA19" i="4"/>
  <c r="Y20" i="4"/>
  <c r="Z20" i="4"/>
  <c r="AA20" i="4"/>
  <c r="Y21" i="4"/>
  <c r="Z21" i="4"/>
  <c r="AA21" i="4"/>
  <c r="Y22" i="4"/>
  <c r="Z22" i="4"/>
  <c r="AA22" i="4"/>
  <c r="AD23" i="4"/>
  <c r="E25" i="4"/>
  <c r="M25" i="4"/>
  <c r="X57" i="4"/>
  <c r="W57" i="4" s="1"/>
  <c r="AG62" i="4"/>
  <c r="AD36" i="4"/>
  <c r="E6" i="5" s="1"/>
  <c r="AE36" i="4"/>
  <c r="Y37" i="4"/>
  <c r="G76" i="4"/>
  <c r="F76" i="4" s="1"/>
  <c r="AE42" i="4"/>
  <c r="AC46" i="4"/>
  <c r="AL54" i="4"/>
  <c r="Y57" i="4"/>
  <c r="AA57" i="4"/>
  <c r="T58" i="4"/>
  <c r="I233" i="4"/>
  <c r="I234" i="4" s="1"/>
  <c r="I235" i="4" s="1"/>
  <c r="I236" i="4" s="1"/>
  <c r="I237" i="4" s="1"/>
  <c r="K214" i="4"/>
  <c r="K215" i="4"/>
  <c r="M214" i="4"/>
  <c r="M215" i="4"/>
  <c r="N214" i="4"/>
  <c r="N215" i="4"/>
  <c r="N286" i="4"/>
  <c r="N194" i="4" s="1"/>
  <c r="A72" i="4"/>
  <c r="B73" i="4"/>
  <c r="T74" i="4"/>
  <c r="O286" i="4"/>
  <c r="O194" i="4" s="1"/>
  <c r="P286" i="4"/>
  <c r="P194" i="4" s="1"/>
  <c r="Q286" i="4"/>
  <c r="Q194" i="4" s="1"/>
  <c r="B127" i="4"/>
  <c r="F130" i="4"/>
  <c r="H130" i="4"/>
  <c r="G132" i="4"/>
  <c r="H132" i="4"/>
  <c r="I132" i="4" s="1"/>
  <c r="J132" i="4" s="1"/>
  <c r="K132" i="4" s="1"/>
  <c r="F136" i="4"/>
  <c r="F138" i="4" s="1"/>
  <c r="F144" i="4" s="1"/>
  <c r="F147" i="4"/>
  <c r="F149" i="4"/>
  <c r="F151" i="4"/>
  <c r="F154" i="4"/>
  <c r="H133" i="4"/>
  <c r="H134" i="4"/>
  <c r="H135" i="4"/>
  <c r="I135" i="4" s="1"/>
  <c r="J135" i="4" s="1"/>
  <c r="K135" i="4" s="1"/>
  <c r="L135" i="4" s="1"/>
  <c r="M135" i="4" s="1"/>
  <c r="H136" i="4"/>
  <c r="I136" i="4" s="1"/>
  <c r="J136" i="4" s="1"/>
  <c r="K136" i="4" s="1"/>
  <c r="L136" i="4" s="1"/>
  <c r="M136" i="4" s="1"/>
  <c r="H137" i="4"/>
  <c r="I137" i="4" s="1"/>
  <c r="J137" i="4" s="1"/>
  <c r="K137" i="4" s="1"/>
  <c r="L137" i="4" s="1"/>
  <c r="M137" i="4" s="1"/>
  <c r="G138" i="4"/>
  <c r="H140" i="4"/>
  <c r="I187" i="4"/>
  <c r="J187" i="4"/>
  <c r="K187" i="4"/>
  <c r="L187" i="4"/>
  <c r="M187" i="4"/>
  <c r="H141" i="4"/>
  <c r="G147" i="4"/>
  <c r="H149" i="4"/>
  <c r="I149" i="4" s="1"/>
  <c r="J149" i="4" s="1"/>
  <c r="K149" i="4" s="1"/>
  <c r="L149" i="4" s="1"/>
  <c r="M149" i="4" s="1"/>
  <c r="H150" i="4"/>
  <c r="I150" i="4" s="1"/>
  <c r="J150" i="4" s="1"/>
  <c r="K150" i="4" s="1"/>
  <c r="L150" i="4" s="1"/>
  <c r="M150" i="4" s="1"/>
  <c r="H151" i="4"/>
  <c r="I151" i="4" s="1"/>
  <c r="J151" i="4" s="1"/>
  <c r="K151" i="4" s="1"/>
  <c r="L151" i="4" s="1"/>
  <c r="M151" i="4" s="1"/>
  <c r="F152" i="4"/>
  <c r="H154" i="4"/>
  <c r="I154" i="4" s="1"/>
  <c r="J154" i="4" s="1"/>
  <c r="H155" i="4"/>
  <c r="I155" i="4" s="1"/>
  <c r="J155" i="4" s="1"/>
  <c r="K155" i="4" s="1"/>
  <c r="L155" i="4" s="1"/>
  <c r="M155" i="4" s="1"/>
  <c r="F161" i="4"/>
  <c r="R286" i="4"/>
  <c r="R194" i="4" s="1"/>
  <c r="B168" i="4"/>
  <c r="T169" i="4"/>
  <c r="H170" i="4"/>
  <c r="G171" i="4"/>
  <c r="F171" i="4" s="1"/>
  <c r="N174" i="4"/>
  <c r="O174" i="4"/>
  <c r="P174" i="4"/>
  <c r="Q174" i="4"/>
  <c r="R174" i="4"/>
  <c r="C180" i="4"/>
  <c r="F187" i="4"/>
  <c r="G187" i="4"/>
  <c r="H187" i="4" s="1"/>
  <c r="B205" i="4"/>
  <c r="T206" i="4"/>
  <c r="B243" i="4"/>
  <c r="H244" i="4"/>
  <c r="T244" i="4"/>
  <c r="H245" i="4"/>
  <c r="B250" i="4"/>
  <c r="B257" i="4"/>
  <c r="B305" i="4" s="1"/>
  <c r="B258" i="4"/>
  <c r="B306" i="4" s="1"/>
  <c r="B273" i="4"/>
  <c r="B274" i="4"/>
  <c r="B278" i="4"/>
  <c r="B281" i="4"/>
  <c r="B282" i="4"/>
  <c r="B286" i="4"/>
  <c r="B289" i="4"/>
  <c r="B290" i="4"/>
  <c r="E290" i="4"/>
  <c r="E291" i="4"/>
  <c r="E292" i="4"/>
  <c r="E293" i="4"/>
  <c r="B294" i="4"/>
  <c r="H300" i="4"/>
  <c r="I300" i="4"/>
  <c r="J300" i="4"/>
  <c r="K300" i="4"/>
  <c r="L300" i="4"/>
  <c r="M300" i="4"/>
  <c r="N300" i="4"/>
  <c r="O300" i="4"/>
  <c r="P300" i="4"/>
  <c r="Q300" i="4"/>
  <c r="R300" i="4"/>
  <c r="H301" i="4"/>
  <c r="I301" i="4"/>
  <c r="J301" i="4"/>
  <c r="K301" i="4"/>
  <c r="L301" i="4"/>
  <c r="M301" i="4"/>
  <c r="N301" i="4"/>
  <c r="O301" i="4"/>
  <c r="P301" i="4"/>
  <c r="Q301" i="4"/>
  <c r="R301" i="4"/>
  <c r="B310" i="4"/>
  <c r="B313" i="4"/>
  <c r="B314" i="4"/>
  <c r="B318" i="4"/>
  <c r="AV334" i="4"/>
  <c r="AW334" i="4" s="1"/>
  <c r="AX334" i="4" s="1"/>
  <c r="AY334" i="4" s="1"/>
  <c r="AZ334" i="4" s="1"/>
  <c r="BA334" i="4" s="1"/>
  <c r="AT336" i="4"/>
  <c r="AT337" i="4" s="1"/>
  <c r="AT338" i="4" s="1"/>
  <c r="AT339" i="4" s="1"/>
  <c r="AT340" i="4" s="1"/>
  <c r="AT341" i="4" s="1"/>
  <c r="B2" i="1"/>
  <c r="E5" i="1"/>
  <c r="H250" i="4" l="1"/>
  <c r="Q246" i="4"/>
  <c r="R246" i="4"/>
  <c r="P246" i="4"/>
  <c r="O246" i="4"/>
  <c r="M39" i="516"/>
  <c r="M38" i="516" s="1"/>
  <c r="J27" i="333"/>
  <c r="M95" i="414"/>
  <c r="N25" i="414"/>
  <c r="N33" i="414" s="1"/>
  <c r="O25" i="414"/>
  <c r="O33" i="414" s="1"/>
  <c r="P25" i="414"/>
  <c r="P33" i="414" s="1"/>
  <c r="N113" i="414"/>
  <c r="P94" i="414"/>
  <c r="P113" i="414"/>
  <c r="L95" i="414"/>
  <c r="Q102" i="414"/>
  <c r="Q106" i="414"/>
  <c r="K6" i="238"/>
  <c r="K55" i="238"/>
  <c r="Q55" i="238"/>
  <c r="Q57" i="238" s="1"/>
  <c r="M40" i="518"/>
  <c r="O42" i="518"/>
  <c r="M302" i="4"/>
  <c r="Q302" i="4"/>
  <c r="O94" i="414"/>
  <c r="O86" i="414"/>
  <c r="O87" i="414" s="1"/>
  <c r="O99" i="414" s="1"/>
  <c r="O109" i="414"/>
  <c r="O93" i="414"/>
  <c r="O95" i="414" s="1"/>
  <c r="L86" i="414"/>
  <c r="L106" i="414"/>
  <c r="M85" i="414"/>
  <c r="M106" i="414"/>
  <c r="O80" i="568"/>
  <c r="P20" i="5"/>
  <c r="P55" i="5" s="1"/>
  <c r="P67" i="5" s="1"/>
  <c r="K37" i="5"/>
  <c r="K55" i="5"/>
  <c r="K67" i="5" s="1"/>
  <c r="AK21" i="5"/>
  <c r="P21" i="5" s="1"/>
  <c r="P56" i="5" s="1"/>
  <c r="P68" i="5" s="1"/>
  <c r="AD56" i="5"/>
  <c r="AE56" i="5"/>
  <c r="L21" i="5"/>
  <c r="L56" i="5" s="1"/>
  <c r="L68" i="5" s="1"/>
  <c r="T18" i="4"/>
  <c r="C46" i="564"/>
  <c r="C47" i="564" s="1"/>
  <c r="D12" i="564" s="1"/>
  <c r="O214" i="4"/>
  <c r="P214" i="4"/>
  <c r="Q214" i="4"/>
  <c r="R214" i="4"/>
  <c r="J215" i="4"/>
  <c r="O215" i="4"/>
  <c r="P215" i="4"/>
  <c r="R215" i="4"/>
  <c r="Q215" i="4"/>
  <c r="K113" i="414"/>
  <c r="G38" i="5"/>
  <c r="M21" i="5"/>
  <c r="M38" i="5" s="1"/>
  <c r="P40" i="518"/>
  <c r="P25" i="516"/>
  <c r="S25" i="516"/>
  <c r="R25" i="516"/>
  <c r="Q25" i="516"/>
  <c r="O25" i="516"/>
  <c r="N25" i="516"/>
  <c r="R40" i="518"/>
  <c r="F173" i="4"/>
  <c r="F90" i="4"/>
  <c r="T21" i="5"/>
  <c r="T56" i="5" s="1"/>
  <c r="T68" i="5" s="1"/>
  <c r="AO56" i="5"/>
  <c r="O21" i="5"/>
  <c r="AH56" i="5"/>
  <c r="AG56" i="5"/>
  <c r="AN21" i="5"/>
  <c r="AN56" i="5" s="1"/>
  <c r="P38" i="5"/>
  <c r="AK56" i="5"/>
  <c r="F38" i="5"/>
  <c r="AL56" i="5"/>
  <c r="AF56" i="5"/>
  <c r="R21" i="5"/>
  <c r="AM56" i="5"/>
  <c r="S7" i="516"/>
  <c r="R7" i="516"/>
  <c r="Q7" i="516"/>
  <c r="P7" i="516"/>
  <c r="N7" i="516"/>
  <c r="M7" i="516"/>
  <c r="O7" i="516"/>
  <c r="N70" i="568"/>
  <c r="N87" i="568" s="1"/>
  <c r="N93" i="568" s="1"/>
  <c r="N18" i="568" s="1"/>
  <c r="N31" i="568"/>
  <c r="O38" i="518"/>
  <c r="P38" i="518"/>
  <c r="O46" i="518"/>
  <c r="M38" i="518"/>
  <c r="M42" i="518"/>
  <c r="S30" i="516"/>
  <c r="O30" i="516"/>
  <c r="N30" i="516"/>
  <c r="R30" i="516"/>
  <c r="Q30" i="516"/>
  <c r="P30" i="516"/>
  <c r="P46" i="518"/>
  <c r="R36" i="518"/>
  <c r="Q40" i="518"/>
  <c r="N26" i="6"/>
  <c r="Q42" i="518"/>
  <c r="L43" i="518"/>
  <c r="L44" i="518" s="1"/>
  <c r="Q46" i="518"/>
  <c r="M43" i="518"/>
  <c r="M44" i="518" s="1"/>
  <c r="U41" i="518"/>
  <c r="J42" i="518"/>
  <c r="L42" i="518"/>
  <c r="Q38" i="518"/>
  <c r="K42" i="518"/>
  <c r="O20" i="516"/>
  <c r="N20" i="516"/>
  <c r="P20" i="516"/>
  <c r="Q20" i="516"/>
  <c r="S20" i="516"/>
  <c r="R20" i="516"/>
  <c r="F91" i="4"/>
  <c r="K48" i="518"/>
  <c r="J30" i="569"/>
  <c r="M28" i="6"/>
  <c r="Q43" i="518"/>
  <c r="Q44" i="518" s="1"/>
  <c r="O40" i="518"/>
  <c r="O43" i="518"/>
  <c r="O44" i="518" s="1"/>
  <c r="N16" i="516"/>
  <c r="E5" i="496"/>
  <c r="E6" i="496" s="1"/>
  <c r="S16" i="516"/>
  <c r="R16" i="516"/>
  <c r="Q16" i="516"/>
  <c r="P16" i="516"/>
  <c r="O16" i="516"/>
  <c r="E28" i="470"/>
  <c r="F28" i="470" s="1"/>
  <c r="G28" i="470" s="1"/>
  <c r="H28" i="470" s="1"/>
  <c r="I28" i="470" s="1"/>
  <c r="J28" i="470" s="1"/>
  <c r="F8" i="470"/>
  <c r="G8" i="470" s="1"/>
  <c r="H8" i="470" s="1"/>
  <c r="I8" i="470" s="1"/>
  <c r="J8" i="470" s="1"/>
  <c r="P6" i="569"/>
  <c r="AC6" i="569" s="1"/>
  <c r="AK6" i="569" s="1"/>
  <c r="S6" i="569"/>
  <c r="AF6" i="569" s="1"/>
  <c r="AN6" i="569" s="1"/>
  <c r="O6" i="569"/>
  <c r="AB6" i="569" s="1"/>
  <c r="AJ6" i="569" s="1"/>
  <c r="M174" i="4"/>
  <c r="M91" i="4"/>
  <c r="K6" i="516"/>
  <c r="D4" i="496" s="1"/>
  <c r="J5" i="516"/>
  <c r="J6" i="516" s="1"/>
  <c r="P38" i="414"/>
  <c r="L79" i="4"/>
  <c r="O38" i="414"/>
  <c r="K79" i="4"/>
  <c r="H21" i="496"/>
  <c r="G39" i="470"/>
  <c r="L6" i="516"/>
  <c r="E4" i="496" s="1"/>
  <c r="Q53" i="569"/>
  <c r="G21" i="496"/>
  <c r="F39" i="470"/>
  <c r="R53" i="569"/>
  <c r="J39" i="470"/>
  <c r="K21" i="496"/>
  <c r="P53" i="569"/>
  <c r="L28" i="6"/>
  <c r="T35" i="518"/>
  <c r="H39" i="470"/>
  <c r="I21" i="496"/>
  <c r="I91" i="4"/>
  <c r="I28" i="6"/>
  <c r="K36" i="518"/>
  <c r="H28" i="6"/>
  <c r="I79" i="4" s="1"/>
  <c r="L46" i="518"/>
  <c r="T41" i="518"/>
  <c r="L40" i="518"/>
  <c r="L38" i="518"/>
  <c r="M53" i="569"/>
  <c r="I39" i="470"/>
  <c r="J21" i="496"/>
  <c r="J43" i="518"/>
  <c r="J44" i="518" s="1"/>
  <c r="M36" i="518"/>
  <c r="S31" i="568"/>
  <c r="Q31" i="568"/>
  <c r="P31" i="568"/>
  <c r="E27" i="238"/>
  <c r="J6" i="569"/>
  <c r="I171" i="4"/>
  <c r="J171" i="4" s="1"/>
  <c r="K171" i="4" s="1"/>
  <c r="L171" i="4" s="1"/>
  <c r="M171" i="4" s="1"/>
  <c r="N171" i="4" s="1"/>
  <c r="O171" i="4" s="1"/>
  <c r="P171" i="4" s="1"/>
  <c r="Q171" i="4" s="1"/>
  <c r="R171" i="4" s="1"/>
  <c r="K6" i="569"/>
  <c r="O31" i="568"/>
  <c r="R31" i="568"/>
  <c r="H171" i="4"/>
  <c r="N6" i="238"/>
  <c r="R302" i="4"/>
  <c r="M6" i="238"/>
  <c r="N6" i="569"/>
  <c r="AA6" i="569" s="1"/>
  <c r="AI6" i="569" s="1"/>
  <c r="N6" i="516"/>
  <c r="G4" i="496" s="1"/>
  <c r="B206" i="4"/>
  <c r="P302" i="4"/>
  <c r="O302" i="4"/>
  <c r="N302" i="4"/>
  <c r="G174" i="4"/>
  <c r="S39" i="516"/>
  <c r="S29" i="568" s="1"/>
  <c r="S28" i="568" s="1"/>
  <c r="P39" i="516"/>
  <c r="P29" i="568" s="1"/>
  <c r="P28" i="568" s="1"/>
  <c r="O39" i="516"/>
  <c r="O29" i="568" s="1"/>
  <c r="O28" i="568" s="1"/>
  <c r="F7" i="569"/>
  <c r="R39" i="516"/>
  <c r="R29" i="568" s="1"/>
  <c r="R28" i="568" s="1"/>
  <c r="Q39" i="516"/>
  <c r="Q29" i="568" s="1"/>
  <c r="Q28" i="568" s="1"/>
  <c r="AC48" i="4"/>
  <c r="N39" i="516"/>
  <c r="N29" i="568" s="1"/>
  <c r="N28" i="568" s="1"/>
  <c r="F7" i="568"/>
  <c r="S7" i="568" s="1"/>
  <c r="F156" i="4"/>
  <c r="L132" i="4"/>
  <c r="F68" i="5"/>
  <c r="B55" i="4"/>
  <c r="I220" i="4"/>
  <c r="J209" i="4"/>
  <c r="G173" i="4"/>
  <c r="B6" i="6"/>
  <c r="B15" i="5"/>
  <c r="B74" i="4"/>
  <c r="T73" i="4"/>
  <c r="A126" i="4"/>
  <c r="H222" i="4"/>
  <c r="A79" i="5"/>
  <c r="A105" i="5" s="1"/>
  <c r="K154" i="4"/>
  <c r="L26" i="4"/>
  <c r="K26" i="4" s="1"/>
  <c r="J26" i="4" s="1"/>
  <c r="D43" i="4"/>
  <c r="B169" i="4"/>
  <c r="H138" i="4"/>
  <c r="H147" i="4"/>
  <c r="Q115" i="4"/>
  <c r="E8" i="414"/>
  <c r="F13" i="568"/>
  <c r="F8" i="569" s="1"/>
  <c r="E8" i="238"/>
  <c r="B2" i="564"/>
  <c r="M26" i="4"/>
  <c r="J15" i="518" s="1"/>
  <c r="N26" i="4"/>
  <c r="E43" i="4"/>
  <c r="Q38" i="5"/>
  <c r="Q56" i="5"/>
  <c r="L19" i="414"/>
  <c r="L17" i="238"/>
  <c r="L21" i="238" s="1"/>
  <c r="L22" i="238" s="1"/>
  <c r="P6" i="5"/>
  <c r="I76" i="4"/>
  <c r="AF36" i="4"/>
  <c r="W14" i="4"/>
  <c r="B14" i="4" s="1"/>
  <c r="Z12" i="4"/>
  <c r="W17" i="4"/>
  <c r="W18" i="4"/>
  <c r="AA11" i="4"/>
  <c r="AA14" i="4"/>
  <c r="W19" i="4"/>
  <c r="W20" i="4"/>
  <c r="AA13" i="4"/>
  <c r="Y14" i="4"/>
  <c r="Z13" i="4"/>
  <c r="W21" i="4"/>
  <c r="W22" i="4"/>
  <c r="AA12" i="4"/>
  <c r="Y13" i="4"/>
  <c r="Z23" i="4"/>
  <c r="Y32" i="4" s="1"/>
  <c r="W12" i="4"/>
  <c r="Z14" i="4"/>
  <c r="E5" i="518"/>
  <c r="B268" i="4"/>
  <c r="L215" i="4"/>
  <c r="L174" i="4"/>
  <c r="L91" i="4"/>
  <c r="L246" i="4"/>
  <c r="K246" i="4"/>
  <c r="J246" i="4"/>
  <c r="E13" i="414"/>
  <c r="E13" i="238"/>
  <c r="K91" i="4"/>
  <c r="I246" i="4"/>
  <c r="F250" i="4" s="1"/>
  <c r="N34" i="568" s="1"/>
  <c r="M246" i="4"/>
  <c r="L30" i="569"/>
  <c r="J91" i="4"/>
  <c r="N38" i="5"/>
  <c r="L38" i="5"/>
  <c r="M56" i="5"/>
  <c r="P5" i="516"/>
  <c r="O6" i="516"/>
  <c r="K21" i="5"/>
  <c r="J38" i="5"/>
  <c r="I38" i="5"/>
  <c r="T38" i="5"/>
  <c r="P37" i="5"/>
  <c r="J5" i="568"/>
  <c r="K6" i="568"/>
  <c r="K30" i="569"/>
  <c r="R6" i="569"/>
  <c r="I5" i="569"/>
  <c r="I6" i="569" s="1"/>
  <c r="Q6" i="569"/>
  <c r="AD6" i="569" s="1"/>
  <c r="AL6" i="569" s="1"/>
  <c r="I30" i="569"/>
  <c r="L6" i="569"/>
  <c r="H11" i="6"/>
  <c r="I11" i="6" s="1"/>
  <c r="J11" i="6" s="1"/>
  <c r="K11" i="6" s="1"/>
  <c r="L11" i="6" s="1"/>
  <c r="M11" i="6" s="1"/>
  <c r="N11" i="6" s="1"/>
  <c r="O11" i="6" s="1"/>
  <c r="P11" i="6" s="1"/>
  <c r="Q11" i="6" s="1"/>
  <c r="F11" i="6"/>
  <c r="K93" i="414"/>
  <c r="K95" i="414" s="1"/>
  <c r="K85" i="414"/>
  <c r="K109" i="414"/>
  <c r="K43" i="518"/>
  <c r="K44" i="518" s="1"/>
  <c r="K49" i="518"/>
  <c r="K46" i="518"/>
  <c r="N36" i="518"/>
  <c r="N38" i="518"/>
  <c r="O36" i="518"/>
  <c r="N46" i="518"/>
  <c r="J49" i="518"/>
  <c r="J48" i="518"/>
  <c r="R38" i="518"/>
  <c r="U37" i="518"/>
  <c r="R43" i="518"/>
  <c r="R44" i="518" s="1"/>
  <c r="R46" i="518"/>
  <c r="U45" i="518"/>
  <c r="F14" i="206"/>
  <c r="F18" i="206"/>
  <c r="P43" i="518"/>
  <c r="P44" i="518" s="1"/>
  <c r="J93" i="414"/>
  <c r="J87" i="414"/>
  <c r="O39" i="414"/>
  <c r="J6" i="414"/>
  <c r="K6" i="414"/>
  <c r="O55" i="238"/>
  <c r="O57" i="238" s="1"/>
  <c r="N39" i="414"/>
  <c r="F4" i="496"/>
  <c r="O71" i="568"/>
  <c r="P81" i="568"/>
  <c r="P36" i="518"/>
  <c r="P42" i="518"/>
  <c r="P39" i="414"/>
  <c r="L48" i="518"/>
  <c r="L49" i="518"/>
  <c r="N76" i="568"/>
  <c r="N17" i="568" s="1"/>
  <c r="U39" i="518"/>
  <c r="J94" i="414"/>
  <c r="J106" i="414"/>
  <c r="J110" i="414" s="1"/>
  <c r="I87" i="414"/>
  <c r="C14" i="206"/>
  <c r="K12" i="206"/>
  <c r="K14" i="206" s="1"/>
  <c r="I94" i="414"/>
  <c r="I93" i="414"/>
  <c r="I106" i="414"/>
  <c r="M25" i="414"/>
  <c r="Q110" i="414"/>
  <c r="Q34" i="414" s="1"/>
  <c r="Q94" i="414"/>
  <c r="Q86" i="414"/>
  <c r="Q87" i="414" s="1"/>
  <c r="M46" i="518"/>
  <c r="N101" i="414"/>
  <c r="N102" i="414" s="1"/>
  <c r="Y36" i="414" s="1"/>
  <c r="N87" i="414"/>
  <c r="C18" i="206"/>
  <c r="D7" i="516"/>
  <c r="T45" i="518"/>
  <c r="N40" i="518"/>
  <c r="P59" i="238"/>
  <c r="P60" i="238" s="1"/>
  <c r="P55" i="238"/>
  <c r="P57" i="238" s="1"/>
  <c r="K110" i="414"/>
  <c r="K86" i="414"/>
  <c r="I27" i="333"/>
  <c r="N42" i="518"/>
  <c r="L36" i="518"/>
  <c r="O20" i="238"/>
  <c r="O59" i="238"/>
  <c r="O60" i="238" s="1"/>
  <c r="I6" i="206"/>
  <c r="I17" i="206" s="1"/>
  <c r="I7" i="206"/>
  <c r="I18" i="206" s="1"/>
  <c r="I5" i="206"/>
  <c r="I16" i="206" s="1"/>
  <c r="F17" i="206"/>
  <c r="O5" i="568"/>
  <c r="N6" i="568"/>
  <c r="I5" i="238"/>
  <c r="J6" i="238"/>
  <c r="M101" i="414"/>
  <c r="M102" i="414" s="1"/>
  <c r="N6" i="414"/>
  <c r="O5" i="414"/>
  <c r="C15" i="206"/>
  <c r="R42" i="518"/>
  <c r="U35" i="518"/>
  <c r="J55" i="238"/>
  <c r="M6" i="414"/>
  <c r="C17" i="206"/>
  <c r="K17" i="206" s="1"/>
  <c r="L6" i="568"/>
  <c r="Q36" i="518"/>
  <c r="I55" i="238"/>
  <c r="L85" i="414"/>
  <c r="L87" i="414" s="1"/>
  <c r="L99" i="414" s="1"/>
  <c r="Q39" i="414"/>
  <c r="I6" i="414"/>
  <c r="M55" i="238"/>
  <c r="M57" i="238" s="1"/>
  <c r="E25" i="238" s="1"/>
  <c r="J46" i="518"/>
  <c r="N59" i="238"/>
  <c r="N60" i="238" s="1"/>
  <c r="L109" i="414"/>
  <c r="P101" i="414"/>
  <c r="P102" i="414" s="1"/>
  <c r="Q93" i="414"/>
  <c r="Q95" i="414" s="1"/>
  <c r="R86" i="414"/>
  <c r="R87" i="414" s="1"/>
  <c r="F5" i="206"/>
  <c r="F16" i="206" s="1"/>
  <c r="R106" i="414"/>
  <c r="R110" i="414" s="1"/>
  <c r="P93" i="414"/>
  <c r="P95" i="414" s="1"/>
  <c r="N109" i="414"/>
  <c r="C5" i="206"/>
  <c r="C16" i="206" s="1"/>
  <c r="K16" i="206" s="1"/>
  <c r="R94" i="414"/>
  <c r="R95" i="414" s="1"/>
  <c r="M86" i="414"/>
  <c r="M87" i="414" s="1"/>
  <c r="M99" i="414" s="1"/>
  <c r="P110" i="414"/>
  <c r="P34" i="414" s="1"/>
  <c r="H5" i="414"/>
  <c r="H6" i="414" s="1"/>
  <c r="F4" i="206"/>
  <c r="F15" i="206" s="1"/>
  <c r="F19" i="206" s="1"/>
  <c r="F21" i="206" s="1"/>
  <c r="F22" i="206" s="1"/>
  <c r="N43" i="518"/>
  <c r="N44" i="518" s="1"/>
  <c r="N93" i="414"/>
  <c r="N95" i="414" s="1"/>
  <c r="E36" i="12"/>
  <c r="M36" i="12" s="1"/>
  <c r="O5" i="238"/>
  <c r="P87" i="414"/>
  <c r="P109" i="414"/>
  <c r="N35" i="568" l="1"/>
  <c r="N32" i="568" s="1"/>
  <c r="P80" i="568"/>
  <c r="Q81" i="568"/>
  <c r="Q109" i="414"/>
  <c r="Q113" i="414"/>
  <c r="O111" i="414"/>
  <c r="O35" i="414"/>
  <c r="L113" i="414"/>
  <c r="L110" i="414"/>
  <c r="L111" i="414" s="1"/>
  <c r="M110" i="414"/>
  <c r="M113" i="414"/>
  <c r="M109" i="414"/>
  <c r="M111" i="414" s="1"/>
  <c r="J95" i="414"/>
  <c r="Q99" i="414"/>
  <c r="K18" i="206"/>
  <c r="L18" i="206" s="1"/>
  <c r="K87" i="414"/>
  <c r="L17" i="206"/>
  <c r="L16" i="206"/>
  <c r="N35" i="414"/>
  <c r="N111" i="414"/>
  <c r="P35" i="414"/>
  <c r="P111" i="414"/>
  <c r="K173" i="4"/>
  <c r="P40" i="4" s="1"/>
  <c r="M26" i="518" s="1"/>
  <c r="K90" i="4"/>
  <c r="L173" i="4"/>
  <c r="Q40" i="4" s="1"/>
  <c r="N26" i="518" s="1"/>
  <c r="L90" i="4"/>
  <c r="I173" i="4"/>
  <c r="N40" i="4" s="1"/>
  <c r="K26" i="518" s="1"/>
  <c r="I90" i="4"/>
  <c r="O56" i="5"/>
  <c r="O68" i="5" s="1"/>
  <c r="O38" i="5"/>
  <c r="S21" i="5"/>
  <c r="R38" i="5"/>
  <c r="R56" i="5"/>
  <c r="R68" i="5" s="1"/>
  <c r="T11" i="6"/>
  <c r="R35" i="568"/>
  <c r="O80" i="4"/>
  <c r="O91" i="4" s="1"/>
  <c r="O26" i="6"/>
  <c r="N79" i="4"/>
  <c r="N173" i="4" s="1"/>
  <c r="N28" i="6"/>
  <c r="N15" i="516"/>
  <c r="Q38" i="414"/>
  <c r="M79" i="4"/>
  <c r="Z6" i="516"/>
  <c r="AG6" i="516" s="1"/>
  <c r="I5" i="516"/>
  <c r="I6" i="516" s="1"/>
  <c r="N38" i="414"/>
  <c r="J79" i="4"/>
  <c r="O35" i="568"/>
  <c r="Q35" i="568"/>
  <c r="S35" i="568"/>
  <c r="P35" i="568"/>
  <c r="N7" i="568"/>
  <c r="M7" i="568"/>
  <c r="O7" i="568"/>
  <c r="R7" i="568"/>
  <c r="N7" i="569"/>
  <c r="R7" i="569"/>
  <c r="S7" i="569"/>
  <c r="O7" i="569"/>
  <c r="P7" i="569"/>
  <c r="M7" i="569"/>
  <c r="Q7" i="569"/>
  <c r="P7" i="568"/>
  <c r="Q7" i="568"/>
  <c r="G13" i="4"/>
  <c r="E252" i="4" s="1"/>
  <c r="F252" i="4" s="1"/>
  <c r="H11" i="4"/>
  <c r="E257" i="4" s="1"/>
  <c r="M44" i="414"/>
  <c r="M46" i="414" s="1"/>
  <c r="M48" i="414" s="1"/>
  <c r="M29" i="414"/>
  <c r="P5" i="568"/>
  <c r="O6" i="568"/>
  <c r="O64" i="568"/>
  <c r="J50" i="518"/>
  <c r="J52" i="518"/>
  <c r="I110" i="414"/>
  <c r="I113" i="414"/>
  <c r="I109" i="414"/>
  <c r="L52" i="518"/>
  <c r="L50" i="518"/>
  <c r="O88" i="568"/>
  <c r="L154" i="4"/>
  <c r="H209" i="4"/>
  <c r="K209" i="4"/>
  <c r="L209" i="4" s="1"/>
  <c r="M209" i="4" s="1"/>
  <c r="N209" i="4" s="1"/>
  <c r="O209" i="4" s="1"/>
  <c r="P209" i="4" s="1"/>
  <c r="Q209" i="4" s="1"/>
  <c r="R209" i="4" s="1"/>
  <c r="X132" i="4"/>
  <c r="K38" i="5"/>
  <c r="K56" i="5"/>
  <c r="P72" i="568"/>
  <c r="Q82" i="568"/>
  <c r="I95" i="414"/>
  <c r="M68" i="5"/>
  <c r="R115" i="4"/>
  <c r="J109" i="414"/>
  <c r="J111" i="414" s="1"/>
  <c r="AE6" i="569"/>
  <c r="AM6" i="569" s="1"/>
  <c r="U6" i="569"/>
  <c r="O36" i="568"/>
  <c r="O34" i="568"/>
  <c r="B269" i="4"/>
  <c r="G14" i="4"/>
  <c r="E253" i="4" s="1"/>
  <c r="F253" i="4" s="1"/>
  <c r="H14" i="4"/>
  <c r="E261" i="4" s="1"/>
  <c r="G6" i="5"/>
  <c r="J73" i="4"/>
  <c r="J243" i="4"/>
  <c r="J205" i="4"/>
  <c r="J127" i="4"/>
  <c r="J168" i="4"/>
  <c r="O28" i="414"/>
  <c r="B252" i="4"/>
  <c r="G252" i="4" s="1"/>
  <c r="B316" i="4"/>
  <c r="B284" i="4"/>
  <c r="B260" i="4"/>
  <c r="B308" i="4" s="1"/>
  <c r="B292" i="4"/>
  <c r="B276" i="4"/>
  <c r="Q68" i="5"/>
  <c r="I147" i="4"/>
  <c r="P99" i="414"/>
  <c r="O6" i="414"/>
  <c r="P5" i="414"/>
  <c r="K111" i="414"/>
  <c r="J76" i="4"/>
  <c r="I245" i="4"/>
  <c r="I130" i="4"/>
  <c r="Q28" i="414"/>
  <c r="M22" i="238"/>
  <c r="N22" i="238" s="1"/>
  <c r="O22" i="238" s="1"/>
  <c r="P22" i="238" s="1"/>
  <c r="Q22" i="238" s="1"/>
  <c r="R109" i="414"/>
  <c r="R111" i="414" s="1"/>
  <c r="R113" i="414"/>
  <c r="J113" i="414"/>
  <c r="P5" i="238"/>
  <c r="O6" i="238"/>
  <c r="I5" i="568"/>
  <c r="I6" i="568" s="1"/>
  <c r="J6" i="568"/>
  <c r="S56" i="5"/>
  <c r="S38" i="5"/>
  <c r="X6" i="5"/>
  <c r="D83" i="5"/>
  <c r="C19" i="206"/>
  <c r="K15" i="206"/>
  <c r="L15" i="206" s="1"/>
  <c r="D7" i="569"/>
  <c r="E6" i="1" s="1"/>
  <c r="D7" i="568"/>
  <c r="J5" i="4"/>
  <c r="AD30" i="4"/>
  <c r="AD48" i="4" s="1"/>
  <c r="P28" i="414"/>
  <c r="K50" i="518"/>
  <c r="K52" i="518"/>
  <c r="G11" i="4"/>
  <c r="E249" i="4" s="1"/>
  <c r="F249" i="4" s="1"/>
  <c r="B12" i="4"/>
  <c r="H13" i="4"/>
  <c r="E260" i="4" s="1"/>
  <c r="K15" i="518"/>
  <c r="O26" i="4"/>
  <c r="F43" i="4"/>
  <c r="F157" i="4"/>
  <c r="F159" i="4" s="1"/>
  <c r="F160" i="4" s="1"/>
  <c r="AA6" i="516"/>
  <c r="AH6" i="516" s="1"/>
  <c r="H4" i="496"/>
  <c r="F24" i="206"/>
  <c r="I6" i="238"/>
  <c r="H5" i="238"/>
  <c r="H6" i="238" s="1"/>
  <c r="N99" i="414"/>
  <c r="Y34" i="414" s="1"/>
  <c r="N28" i="414"/>
  <c r="E11" i="6"/>
  <c r="D11" i="6" s="1"/>
  <c r="S11" i="6"/>
  <c r="Q5" i="516"/>
  <c r="P6" i="516"/>
  <c r="G249" i="4"/>
  <c r="M132" i="4"/>
  <c r="N43" i="569"/>
  <c r="I19" i="569"/>
  <c r="K19" i="569"/>
  <c r="I46" i="569"/>
  <c r="M19" i="569"/>
  <c r="J25" i="569"/>
  <c r="J26" i="569" s="1"/>
  <c r="M37" i="569"/>
  <c r="N46" i="569"/>
  <c r="L14" i="569"/>
  <c r="L43" i="569"/>
  <c r="L44" i="569" s="1"/>
  <c r="R46" i="569"/>
  <c r="L32" i="6" s="1"/>
  <c r="M186" i="4" s="1"/>
  <c r="R35" i="4" s="1"/>
  <c r="J19" i="569"/>
  <c r="L19" i="569"/>
  <c r="N19" i="569"/>
  <c r="I43" i="569"/>
  <c r="I44" i="569" s="1"/>
  <c r="I51" i="569" s="1"/>
  <c r="J46" i="569"/>
  <c r="D32" i="6" s="1"/>
  <c r="J43" i="569"/>
  <c r="J44" i="569" s="1"/>
  <c r="K46" i="569"/>
  <c r="E32" i="6" s="1"/>
  <c r="K43" i="569"/>
  <c r="K44" i="569" s="1"/>
  <c r="L46" i="569"/>
  <c r="F32" i="6" s="1"/>
  <c r="F186" i="4" s="1"/>
  <c r="I25" i="569"/>
  <c r="I26" i="569" s="1"/>
  <c r="I37" i="569"/>
  <c r="I38" i="569" s="1"/>
  <c r="I52" i="569" s="1"/>
  <c r="M43" i="569"/>
  <c r="M46" i="569"/>
  <c r="G32" i="6" s="1"/>
  <c r="G186" i="4" s="1"/>
  <c r="H186" i="4" s="1"/>
  <c r="I14" i="569"/>
  <c r="I15" i="569" s="1"/>
  <c r="K25" i="569"/>
  <c r="K26" i="569" s="1"/>
  <c r="E17" i="6" s="1"/>
  <c r="J37" i="569"/>
  <c r="J38" i="569" s="1"/>
  <c r="O46" i="569"/>
  <c r="I32" i="6" s="1"/>
  <c r="J186" i="4" s="1"/>
  <c r="O35" i="4" s="1"/>
  <c r="J14" i="569"/>
  <c r="J15" i="569" s="1"/>
  <c r="D13" i="6" s="1"/>
  <c r="D14" i="6" s="1"/>
  <c r="L25" i="569"/>
  <c r="L26" i="569" s="1"/>
  <c r="F17" i="6" s="1"/>
  <c r="K37" i="569"/>
  <c r="K38" i="569" s="1"/>
  <c r="P46" i="569"/>
  <c r="J32" i="6" s="1"/>
  <c r="K186" i="4" s="1"/>
  <c r="P35" i="4" s="1"/>
  <c r="M14" i="569"/>
  <c r="S46" i="569"/>
  <c r="M32" i="6" s="1"/>
  <c r="M25" i="569"/>
  <c r="K14" i="569"/>
  <c r="K15" i="569" s="1"/>
  <c r="E13" i="6" s="1"/>
  <c r="Q46" i="569"/>
  <c r="K32" i="6" s="1"/>
  <c r="L186" i="4" s="1"/>
  <c r="Q35" i="4" s="1"/>
  <c r="L37" i="569"/>
  <c r="L38" i="569" s="1"/>
  <c r="T127" i="4"/>
  <c r="A167" i="4"/>
  <c r="N24" i="516" l="1"/>
  <c r="N45" i="516"/>
  <c r="N43" i="516"/>
  <c r="E14" i="6"/>
  <c r="R82" i="568"/>
  <c r="N27" i="516"/>
  <c r="N57" i="516" s="1"/>
  <c r="Q111" i="414"/>
  <c r="Q35" i="414"/>
  <c r="M173" i="4"/>
  <c r="R40" i="4" s="1"/>
  <c r="O26" i="518" s="1"/>
  <c r="M90" i="4"/>
  <c r="J173" i="4"/>
  <c r="O40" i="4" s="1"/>
  <c r="L26" i="518" s="1"/>
  <c r="J90" i="4"/>
  <c r="H32" i="6"/>
  <c r="I186" i="4" s="1"/>
  <c r="N35" i="4" s="1"/>
  <c r="E62" i="569"/>
  <c r="M31" i="569"/>
  <c r="O15" i="516"/>
  <c r="F5" i="496"/>
  <c r="N19" i="516"/>
  <c r="P26" i="6"/>
  <c r="P80" i="4"/>
  <c r="P91" i="4" s="1"/>
  <c r="O79" i="4"/>
  <c r="O173" i="4" s="1"/>
  <c r="O28" i="6"/>
  <c r="D17" i="6"/>
  <c r="D18" i="6" s="1"/>
  <c r="J27" i="4"/>
  <c r="I13" i="4"/>
  <c r="L51" i="569"/>
  <c r="F35" i="6"/>
  <c r="N14" i="569"/>
  <c r="N19" i="568"/>
  <c r="I111" i="414"/>
  <c r="I11" i="4"/>
  <c r="L15" i="518"/>
  <c r="P26" i="4"/>
  <c r="K27" i="4"/>
  <c r="K19" i="206"/>
  <c r="K21" i="206" s="1"/>
  <c r="K22" i="206" s="1"/>
  <c r="K24" i="206" s="1"/>
  <c r="C21" i="206"/>
  <c r="C22" i="206" s="1"/>
  <c r="C24" i="206" s="1"/>
  <c r="K68" i="5"/>
  <c r="K76" i="4"/>
  <c r="J130" i="4"/>
  <c r="J245" i="4"/>
  <c r="I4" i="496"/>
  <c r="AB6" i="516"/>
  <c r="AI6" i="516" s="1"/>
  <c r="P6" i="238"/>
  <c r="Q5" i="238"/>
  <c r="Q6" i="516"/>
  <c r="R5" i="516"/>
  <c r="E4" i="518"/>
  <c r="B267" i="4"/>
  <c r="G12" i="4"/>
  <c r="H12" i="4"/>
  <c r="L52" i="569"/>
  <c r="F30" i="6"/>
  <c r="K51" i="569"/>
  <c r="E35" i="6"/>
  <c r="E30" i="6"/>
  <c r="K52" i="569"/>
  <c r="J51" i="569"/>
  <c r="D35" i="6"/>
  <c r="J36" i="4" s="1"/>
  <c r="K31" i="569"/>
  <c r="K20" i="569"/>
  <c r="Q5" i="414"/>
  <c r="P6" i="414"/>
  <c r="P6" i="568"/>
  <c r="Q5" i="568"/>
  <c r="P64" i="568"/>
  <c r="F81" i="4"/>
  <c r="F92" i="4" s="1"/>
  <c r="I31" i="569"/>
  <c r="I20" i="569"/>
  <c r="N27" i="414"/>
  <c r="M22" i="414"/>
  <c r="N32" i="6"/>
  <c r="N186" i="4"/>
  <c r="B253" i="4"/>
  <c r="G253" i="4" s="1"/>
  <c r="B317" i="4"/>
  <c r="B285" i="4"/>
  <c r="B277" i="4"/>
  <c r="B261" i="4"/>
  <c r="B309" i="4" s="1"/>
  <c r="B293" i="4"/>
  <c r="T168" i="4"/>
  <c r="A204" i="4"/>
  <c r="L31" i="569"/>
  <c r="L20" i="569"/>
  <c r="Q73" i="568"/>
  <c r="R83" i="568"/>
  <c r="S83" i="568" s="1"/>
  <c r="M154" i="4"/>
  <c r="R22" i="238"/>
  <c r="J52" i="569"/>
  <c r="D30" i="6"/>
  <c r="E18" i="6"/>
  <c r="J31" i="569"/>
  <c r="J20" i="569"/>
  <c r="I14" i="4"/>
  <c r="B1" i="564"/>
  <c r="S68" i="5"/>
  <c r="J147" i="4"/>
  <c r="P36" i="568"/>
  <c r="P34" i="568"/>
  <c r="L53" i="516"/>
  <c r="L16" i="516"/>
  <c r="L13" i="569"/>
  <c r="L15" i="569" s="1"/>
  <c r="F13" i="6" s="1"/>
  <c r="F14" i="6" s="1"/>
  <c r="P89" i="568"/>
  <c r="N21" i="516" l="1"/>
  <c r="N23" i="516" s="1"/>
  <c r="O43" i="516"/>
  <c r="O45" i="516"/>
  <c r="N47" i="516"/>
  <c r="N28" i="516"/>
  <c r="O19" i="516"/>
  <c r="O24" i="516"/>
  <c r="F62" i="569"/>
  <c r="P15" i="516"/>
  <c r="G5" i="496"/>
  <c r="G6" i="496" s="1"/>
  <c r="Q26" i="6"/>
  <c r="R80" i="4" s="1"/>
  <c r="R91" i="4" s="1"/>
  <c r="Q80" i="4"/>
  <c r="Q91" i="4" s="1"/>
  <c r="P79" i="4"/>
  <c r="P173" i="4" s="1"/>
  <c r="P28" i="6"/>
  <c r="F6" i="496"/>
  <c r="O5" i="496"/>
  <c r="N29" i="414"/>
  <c r="O27" i="414" s="1"/>
  <c r="J4" i="496"/>
  <c r="AC6" i="516"/>
  <c r="AJ6" i="516" s="1"/>
  <c r="R74" i="568"/>
  <c r="S84" i="568"/>
  <c r="S75" i="568" s="1"/>
  <c r="S92" i="568" s="1"/>
  <c r="F36" i="6"/>
  <c r="L36" i="4"/>
  <c r="F182" i="4"/>
  <c r="Q6" i="238"/>
  <c r="T7" i="238" s="1"/>
  <c r="R5" i="238"/>
  <c r="R6" i="238" s="1"/>
  <c r="F77" i="4"/>
  <c r="F87" i="4" s="1"/>
  <c r="W58" i="4" s="1"/>
  <c r="L27" i="4" s="1"/>
  <c r="J50" i="569"/>
  <c r="J55" i="569" s="1"/>
  <c r="D15" i="6"/>
  <c r="J32" i="569"/>
  <c r="D23" i="6" s="1"/>
  <c r="K28" i="4"/>
  <c r="E15" i="6"/>
  <c r="K32" i="569"/>
  <c r="E23" i="6" s="1"/>
  <c r="K50" i="569"/>
  <c r="K55" i="569" s="1"/>
  <c r="I50" i="569"/>
  <c r="I55" i="569" s="1"/>
  <c r="I32" i="569"/>
  <c r="D31" i="6"/>
  <c r="J33" i="4"/>
  <c r="Q36" i="568"/>
  <c r="Q34" i="568"/>
  <c r="E31" i="6"/>
  <c r="K33" i="4"/>
  <c r="Q90" i="568"/>
  <c r="E259" i="4"/>
  <c r="E258" i="4" s="1"/>
  <c r="H258" i="4" s="1"/>
  <c r="R5" i="414"/>
  <c r="R6" i="414" s="1"/>
  <c r="Q6" i="414"/>
  <c r="T7" i="414" s="1"/>
  <c r="E251" i="4"/>
  <c r="F251" i="4" s="1"/>
  <c r="I12" i="4"/>
  <c r="M15" i="518"/>
  <c r="Q26" i="4"/>
  <c r="AE51" i="4"/>
  <c r="L50" i="569"/>
  <c r="L55" i="569" s="1"/>
  <c r="F15" i="6"/>
  <c r="L32" i="569"/>
  <c r="F23" i="6" s="1"/>
  <c r="F31" i="6"/>
  <c r="F188" i="4"/>
  <c r="W64" i="4" s="1"/>
  <c r="L33" i="4" s="1"/>
  <c r="E36" i="6"/>
  <c r="K36" i="4"/>
  <c r="K147" i="4"/>
  <c r="Q6" i="568"/>
  <c r="Q64" i="568"/>
  <c r="R5" i="568"/>
  <c r="B315" i="4"/>
  <c r="B251" i="4"/>
  <c r="G251" i="4" s="1"/>
  <c r="B283" i="4"/>
  <c r="B259" i="4"/>
  <c r="B307" i="4" s="1"/>
  <c r="B291" i="4"/>
  <c r="B275" i="4"/>
  <c r="O32" i="6"/>
  <c r="O186" i="4"/>
  <c r="L76" i="4"/>
  <c r="K130" i="4"/>
  <c r="K245" i="4"/>
  <c r="F18" i="6"/>
  <c r="T205" i="4"/>
  <c r="A242" i="4"/>
  <c r="T243" i="4" s="1"/>
  <c r="R6" i="516"/>
  <c r="S5" i="516"/>
  <c r="S6" i="516" s="1"/>
  <c r="AE6" i="516" s="1"/>
  <c r="AL6" i="516" s="1"/>
  <c r="N22" i="516" l="1"/>
  <c r="O47" i="516"/>
  <c r="O48" i="516" s="1"/>
  <c r="N48" i="516"/>
  <c r="N36" i="569"/>
  <c r="N59" i="516"/>
  <c r="P24" i="516"/>
  <c r="P45" i="516"/>
  <c r="P43" i="516"/>
  <c r="P47" i="516" s="1"/>
  <c r="N69" i="516"/>
  <c r="O27" i="516"/>
  <c r="O57" i="516" s="1"/>
  <c r="O21" i="516"/>
  <c r="P27" i="516"/>
  <c r="P57" i="516" s="1"/>
  <c r="P69" i="516" s="1"/>
  <c r="Q15" i="516"/>
  <c r="H5" i="496"/>
  <c r="H6" i="496" s="1"/>
  <c r="P19" i="516"/>
  <c r="Q28" i="6"/>
  <c r="R79" i="4" s="1"/>
  <c r="R173" i="4" s="1"/>
  <c r="Q79" i="4"/>
  <c r="Q173" i="4" s="1"/>
  <c r="M53" i="516"/>
  <c r="M13" i="569"/>
  <c r="M15" i="569" s="1"/>
  <c r="G13" i="6" s="1"/>
  <c r="G14" i="6" s="1"/>
  <c r="M24" i="569"/>
  <c r="M26" i="569" s="1"/>
  <c r="G17" i="6" s="1"/>
  <c r="N29" i="516"/>
  <c r="F38" i="6"/>
  <c r="F39" i="6" s="1"/>
  <c r="F19" i="6"/>
  <c r="F21" i="6" s="1"/>
  <c r="F16" i="6"/>
  <c r="F78" i="4"/>
  <c r="F89" i="4" s="1"/>
  <c r="E24" i="6"/>
  <c r="R64" i="568"/>
  <c r="S5" i="568"/>
  <c r="R6" i="568"/>
  <c r="E19" i="6"/>
  <c r="E21" i="6" s="1"/>
  <c r="E22" i="6" s="1"/>
  <c r="E16" i="6"/>
  <c r="E38" i="6"/>
  <c r="E39" i="6" s="1"/>
  <c r="K29" i="4"/>
  <c r="R91" i="568"/>
  <c r="R36" i="568"/>
  <c r="R34" i="568"/>
  <c r="N15" i="518"/>
  <c r="AF51" i="4"/>
  <c r="R26" i="4"/>
  <c r="AC51" i="4" s="1"/>
  <c r="S26" i="4"/>
  <c r="P32" i="6"/>
  <c r="P186" i="4"/>
  <c r="L147" i="4"/>
  <c r="D24" i="6"/>
  <c r="K4" i="496"/>
  <c r="U6" i="516"/>
  <c r="AD6" i="516"/>
  <c r="AK6" i="516" s="1"/>
  <c r="D19" i="6"/>
  <c r="D16" i="6"/>
  <c r="D38" i="6"/>
  <c r="D39" i="6" s="1"/>
  <c r="J29" i="4"/>
  <c r="M76" i="4"/>
  <c r="L130" i="4"/>
  <c r="L245" i="4"/>
  <c r="L28" i="4"/>
  <c r="O29" i="414"/>
  <c r="P27" i="414" s="1"/>
  <c r="F24" i="6"/>
  <c r="F84" i="4"/>
  <c r="O69" i="516" l="1"/>
  <c r="O36" i="569"/>
  <c r="O59" i="516"/>
  <c r="P21" i="516"/>
  <c r="P22" i="516" s="1"/>
  <c r="Q24" i="516"/>
  <c r="Q45" i="516"/>
  <c r="Q43" i="516"/>
  <c r="P48" i="516"/>
  <c r="P36" i="569"/>
  <c r="P59" i="516"/>
  <c r="N24" i="569"/>
  <c r="N31" i="516"/>
  <c r="N32" i="516" s="1"/>
  <c r="Q27" i="516"/>
  <c r="Q57" i="516" s="1"/>
  <c r="P28" i="516"/>
  <c r="O22" i="516"/>
  <c r="O23" i="516"/>
  <c r="O28" i="516"/>
  <c r="R15" i="516"/>
  <c r="I5" i="496"/>
  <c r="I6" i="496" s="1"/>
  <c r="Q19" i="516"/>
  <c r="N53" i="516"/>
  <c r="N13" i="569"/>
  <c r="N15" i="569" s="1"/>
  <c r="H13" i="6" s="1"/>
  <c r="H14" i="6" s="1"/>
  <c r="N38" i="516"/>
  <c r="N42" i="569" s="1"/>
  <c r="N44" i="569" s="1"/>
  <c r="G18" i="6"/>
  <c r="G81" i="4"/>
  <c r="G92" i="4" s="1"/>
  <c r="H92" i="4" s="1"/>
  <c r="M58" i="516"/>
  <c r="M51" i="518" s="1"/>
  <c r="M42" i="569"/>
  <c r="M38" i="569"/>
  <c r="F15" i="496"/>
  <c r="F16" i="496" s="1"/>
  <c r="M47" i="518"/>
  <c r="G77" i="4"/>
  <c r="O53" i="516"/>
  <c r="O45" i="568"/>
  <c r="O44" i="568" s="1"/>
  <c r="O13" i="569"/>
  <c r="O29" i="516"/>
  <c r="O24" i="569" s="1"/>
  <c r="O38" i="516"/>
  <c r="D20" i="6"/>
  <c r="J31" i="4"/>
  <c r="J32" i="4" s="1"/>
  <c r="S36" i="568"/>
  <c r="S34" i="568"/>
  <c r="Q32" i="6"/>
  <c r="R186" i="4" s="1"/>
  <c r="Q186" i="4"/>
  <c r="K30" i="4"/>
  <c r="K34" i="4"/>
  <c r="W60" i="4"/>
  <c r="F93" i="4"/>
  <c r="W62" i="4" s="1"/>
  <c r="O15" i="518"/>
  <c r="AG51" i="4"/>
  <c r="AD51" i="4" s="1"/>
  <c r="R60" i="4" s="1"/>
  <c r="T26" i="4"/>
  <c r="E20" i="6"/>
  <c r="K31" i="4"/>
  <c r="K32" i="4" s="1"/>
  <c r="F20" i="6"/>
  <c r="F82" i="4"/>
  <c r="U6" i="568"/>
  <c r="S6" i="568"/>
  <c r="S64" i="568"/>
  <c r="M147" i="4"/>
  <c r="P29" i="414"/>
  <c r="Q27" i="414" s="1"/>
  <c r="J30" i="4"/>
  <c r="J34" i="4"/>
  <c r="Q6" i="5"/>
  <c r="M130" i="4"/>
  <c r="T76" i="4"/>
  <c r="T90" i="4"/>
  <c r="T91" i="4"/>
  <c r="M245" i="4"/>
  <c r="X46" i="4"/>
  <c r="N76" i="4"/>
  <c r="T80" i="4"/>
  <c r="T79" i="4"/>
  <c r="D21" i="6"/>
  <c r="D22" i="6" s="1"/>
  <c r="F22" i="6"/>
  <c r="F83" i="4"/>
  <c r="P23" i="516" l="1"/>
  <c r="Q21" i="516"/>
  <c r="Q47" i="516"/>
  <c r="R24" i="516"/>
  <c r="C19" i="564" s="1"/>
  <c r="R43" i="516"/>
  <c r="R45" i="516"/>
  <c r="O31" i="516"/>
  <c r="O32" i="516" s="1"/>
  <c r="R27" i="516"/>
  <c r="R57" i="516" s="1"/>
  <c r="Q28" i="516"/>
  <c r="Q23" i="516"/>
  <c r="Q22" i="516"/>
  <c r="U24" i="516"/>
  <c r="M44" i="569"/>
  <c r="M51" i="569" s="1"/>
  <c r="I77" i="4"/>
  <c r="I96" i="4" s="1"/>
  <c r="I175" i="4" s="1"/>
  <c r="S15" i="516"/>
  <c r="J5" i="496"/>
  <c r="J6" i="496" s="1"/>
  <c r="R19" i="516"/>
  <c r="N47" i="518"/>
  <c r="N48" i="518" s="1"/>
  <c r="G15" i="496"/>
  <c r="G16" i="496" s="1"/>
  <c r="N58" i="516"/>
  <c r="N51" i="518" s="1"/>
  <c r="M49" i="518"/>
  <c r="M48" i="518"/>
  <c r="E13" i="470"/>
  <c r="M52" i="569"/>
  <c r="G30" i="6"/>
  <c r="X7" i="5"/>
  <c r="P7" i="5"/>
  <c r="G87" i="4"/>
  <c r="O58" i="516"/>
  <c r="O51" i="518" s="1"/>
  <c r="O42" i="569"/>
  <c r="Y6" i="5"/>
  <c r="D19" i="5"/>
  <c r="D36" i="5" s="1"/>
  <c r="E91" i="5"/>
  <c r="E103" i="5" s="1"/>
  <c r="C20" i="5"/>
  <c r="C37" i="5" s="1"/>
  <c r="B79" i="5"/>
  <c r="C81" i="5"/>
  <c r="C93" i="5" s="1"/>
  <c r="B21" i="5"/>
  <c r="B38" i="5" s="1"/>
  <c r="B17" i="5"/>
  <c r="F82" i="5"/>
  <c r="K82" i="5" s="1"/>
  <c r="P82" i="5" s="1"/>
  <c r="O43" i="568"/>
  <c r="O70" i="568"/>
  <c r="H35" i="6"/>
  <c r="N51" i="569"/>
  <c r="F14" i="470"/>
  <c r="F37" i="470" s="1"/>
  <c r="Q29" i="414"/>
  <c r="R27" i="414" s="1"/>
  <c r="O47" i="518"/>
  <c r="H15" i="496"/>
  <c r="H16" i="496" s="1"/>
  <c r="Y46" i="4"/>
  <c r="O76" i="4"/>
  <c r="N245" i="4"/>
  <c r="G9" i="496"/>
  <c r="N17" i="516"/>
  <c r="N18" i="516" s="1"/>
  <c r="P45" i="568"/>
  <c r="P44" i="568" s="1"/>
  <c r="P53" i="516"/>
  <c r="P38" i="516"/>
  <c r="P13" i="569"/>
  <c r="P29" i="516"/>
  <c r="L31" i="4"/>
  <c r="W63" i="4"/>
  <c r="L32" i="4" s="1"/>
  <c r="W61" i="4"/>
  <c r="L30" i="4" s="1"/>
  <c r="L29" i="4"/>
  <c r="W65" i="4"/>
  <c r="R21" i="516" l="1"/>
  <c r="R23" i="516" s="1"/>
  <c r="R47" i="516"/>
  <c r="R69" i="516" s="1"/>
  <c r="S24" i="516"/>
  <c r="S43" i="516"/>
  <c r="S45" i="516"/>
  <c r="Q48" i="516"/>
  <c r="Q36" i="569"/>
  <c r="Q59" i="516"/>
  <c r="Q69" i="516"/>
  <c r="P24" i="569"/>
  <c r="P31" i="516"/>
  <c r="P32" i="516" s="1"/>
  <c r="R28" i="516"/>
  <c r="S27" i="516"/>
  <c r="S57" i="516" s="1"/>
  <c r="E14" i="470"/>
  <c r="G35" i="6"/>
  <c r="G182" i="4" s="1"/>
  <c r="H182" i="4" s="1"/>
  <c r="I87" i="4"/>
  <c r="N27" i="4" s="1"/>
  <c r="K16" i="518" s="1"/>
  <c r="K5" i="496"/>
  <c r="K6" i="496" s="1"/>
  <c r="S19" i="516"/>
  <c r="S21" i="516" s="1"/>
  <c r="N49" i="518"/>
  <c r="N50" i="518" s="1"/>
  <c r="M17" i="516"/>
  <c r="M18" i="516" s="1"/>
  <c r="F9" i="496"/>
  <c r="H87" i="4"/>
  <c r="X58" i="4"/>
  <c r="G31" i="6"/>
  <c r="G188" i="4"/>
  <c r="M52" i="518"/>
  <c r="T52" i="518" s="1"/>
  <c r="T49" i="518"/>
  <c r="M50" i="518"/>
  <c r="P76" i="4"/>
  <c r="O245" i="4"/>
  <c r="H9" i="496"/>
  <c r="O17" i="516"/>
  <c r="O18" i="516" s="1"/>
  <c r="H36" i="6"/>
  <c r="I182" i="4"/>
  <c r="P47" i="518"/>
  <c r="I15" i="496"/>
  <c r="I16" i="496" s="1"/>
  <c r="P43" i="568"/>
  <c r="P71" i="568"/>
  <c r="O48" i="518"/>
  <c r="O49" i="518"/>
  <c r="G7" i="496"/>
  <c r="G8" i="496" s="1"/>
  <c r="G10" i="496"/>
  <c r="P58" i="516"/>
  <c r="P51" i="518" s="1"/>
  <c r="P42" i="569"/>
  <c r="L34" i="4"/>
  <c r="Q45" i="568"/>
  <c r="Q44" i="568" s="1"/>
  <c r="Q29" i="516"/>
  <c r="Q53" i="516"/>
  <c r="Q13" i="569"/>
  <c r="Q38" i="516"/>
  <c r="O87" i="568"/>
  <c r="O93" i="568" s="1"/>
  <c r="O18" i="568" s="1"/>
  <c r="O76" i="568"/>
  <c r="P70" i="568"/>
  <c r="O27" i="568"/>
  <c r="O43" i="569" s="1"/>
  <c r="S69" i="516" l="1"/>
  <c r="S47" i="516"/>
  <c r="R22" i="516"/>
  <c r="S48" i="516"/>
  <c r="S36" i="569"/>
  <c r="S59" i="516"/>
  <c r="R48" i="516"/>
  <c r="F62" i="568" s="1"/>
  <c r="R36" i="569"/>
  <c r="R59" i="516"/>
  <c r="Q24" i="569"/>
  <c r="Q31" i="516"/>
  <c r="Q32" i="516" s="1"/>
  <c r="S28" i="516"/>
  <c r="S22" i="516"/>
  <c r="S23" i="516"/>
  <c r="M36" i="4"/>
  <c r="G36" i="6"/>
  <c r="O44" i="569"/>
  <c r="I35" i="6" s="1"/>
  <c r="N28" i="4"/>
  <c r="N52" i="518"/>
  <c r="F13" i="496"/>
  <c r="F11" i="496" s="1"/>
  <c r="F12" i="496" s="1"/>
  <c r="X59" i="4"/>
  <c r="M28" i="4" s="1"/>
  <c r="Y58" i="4"/>
  <c r="M27" i="4"/>
  <c r="X64" i="4"/>
  <c r="H188" i="4"/>
  <c r="F7" i="496"/>
  <c r="F8" i="496" s="1"/>
  <c r="F10" i="496"/>
  <c r="M18" i="569"/>
  <c r="Q71" i="568"/>
  <c r="P88" i="568"/>
  <c r="Q42" i="569"/>
  <c r="Q58" i="516"/>
  <c r="Q51" i="518" s="1"/>
  <c r="Q76" i="4"/>
  <c r="P245" i="4"/>
  <c r="M5" i="496"/>
  <c r="N36" i="4"/>
  <c r="I134" i="4"/>
  <c r="P76" i="568"/>
  <c r="Q70" i="568"/>
  <c r="P27" i="568"/>
  <c r="P43" i="569" s="1"/>
  <c r="P44" i="569" s="1"/>
  <c r="P48" i="518"/>
  <c r="P49" i="518"/>
  <c r="O19" i="569"/>
  <c r="Q47" i="518"/>
  <c r="J15" i="496"/>
  <c r="J16" i="496" s="1"/>
  <c r="O50" i="518"/>
  <c r="O52" i="518"/>
  <c r="H7" i="496"/>
  <c r="H8" i="496" s="1"/>
  <c r="H10" i="496"/>
  <c r="O17" i="568"/>
  <c r="O14" i="569" s="1"/>
  <c r="O15" i="569" s="1"/>
  <c r="I13" i="6" s="1"/>
  <c r="I14" i="6" s="1"/>
  <c r="Q43" i="568"/>
  <c r="Q72" i="568"/>
  <c r="R45" i="568"/>
  <c r="R44" i="568" s="1"/>
  <c r="U15" i="516"/>
  <c r="R53" i="516"/>
  <c r="R13" i="569"/>
  <c r="R29" i="516"/>
  <c r="R38" i="516"/>
  <c r="N95" i="568" l="1"/>
  <c r="O95" i="568"/>
  <c r="O96" i="568" s="1"/>
  <c r="O20" i="568" s="1"/>
  <c r="R24" i="569"/>
  <c r="R31" i="516"/>
  <c r="R32" i="516" s="1"/>
  <c r="G14" i="470"/>
  <c r="G37" i="470" s="1"/>
  <c r="O51" i="569"/>
  <c r="M30" i="569"/>
  <c r="M20" i="569"/>
  <c r="M62" i="516"/>
  <c r="M63" i="516" s="1"/>
  <c r="M70" i="516"/>
  <c r="Y64" i="4"/>
  <c r="M33" i="4"/>
  <c r="J16" i="518"/>
  <c r="K17" i="518" s="1"/>
  <c r="C24" i="564"/>
  <c r="P51" i="569"/>
  <c r="J35" i="6"/>
  <c r="H14" i="470"/>
  <c r="H37" i="470" s="1"/>
  <c r="Q245" i="4"/>
  <c r="R76" i="4"/>
  <c r="R245" i="4" s="1"/>
  <c r="I9" i="496"/>
  <c r="P17" i="516"/>
  <c r="P18" i="516" s="1"/>
  <c r="Q76" i="568"/>
  <c r="R70" i="568"/>
  <c r="Q27" i="568"/>
  <c r="Q43" i="569" s="1"/>
  <c r="Q44" i="569" s="1"/>
  <c r="R43" i="568"/>
  <c r="R73" i="568"/>
  <c r="P17" i="568"/>
  <c r="P14" i="569" s="1"/>
  <c r="P15" i="569" s="1"/>
  <c r="J13" i="6" s="1"/>
  <c r="J14" i="6" s="1"/>
  <c r="P95" i="568"/>
  <c r="S45" i="568"/>
  <c r="S44" i="568" s="1"/>
  <c r="S13" i="569"/>
  <c r="S53" i="516"/>
  <c r="S29" i="516"/>
  <c r="S38" i="516"/>
  <c r="R71" i="568"/>
  <c r="J77" i="4"/>
  <c r="K21" i="518"/>
  <c r="G18" i="496"/>
  <c r="R47" i="518"/>
  <c r="K15" i="496"/>
  <c r="K16" i="496" s="1"/>
  <c r="P50" i="518"/>
  <c r="P52" i="518"/>
  <c r="Q48" i="518"/>
  <c r="Q49" i="518"/>
  <c r="Q89" i="568"/>
  <c r="R72" i="568"/>
  <c r="R42" i="569"/>
  <c r="R58" i="516"/>
  <c r="R51" i="518" s="1"/>
  <c r="O19" i="568"/>
  <c r="I36" i="6"/>
  <c r="J182" i="4"/>
  <c r="O36" i="4" s="1"/>
  <c r="O25" i="568" l="1"/>
  <c r="O26" i="568" s="1"/>
  <c r="N96" i="568"/>
  <c r="N20" i="568" s="1"/>
  <c r="N25" i="568"/>
  <c r="S24" i="569"/>
  <c r="S31" i="516"/>
  <c r="S32" i="516" s="1"/>
  <c r="F14" i="496"/>
  <c r="F17" i="496"/>
  <c r="E10" i="470"/>
  <c r="G15" i="6"/>
  <c r="M32" i="569"/>
  <c r="M50" i="569"/>
  <c r="M55" i="569" s="1"/>
  <c r="M56" i="569" s="1"/>
  <c r="K35" i="6"/>
  <c r="Q51" i="569"/>
  <c r="I14" i="470"/>
  <c r="I37" i="470" s="1"/>
  <c r="P25" i="568"/>
  <c r="P96" i="568"/>
  <c r="P20" i="568" s="1"/>
  <c r="K77" i="4"/>
  <c r="S43" i="568"/>
  <c r="S74" i="568"/>
  <c r="S91" i="568" s="1"/>
  <c r="R90" i="568"/>
  <c r="S73" i="568"/>
  <c r="I10" i="496"/>
  <c r="I7" i="496"/>
  <c r="I8" i="496" s="1"/>
  <c r="J134" i="4"/>
  <c r="O21" i="568"/>
  <c r="O25" i="569"/>
  <c r="O22" i="568"/>
  <c r="O23" i="568" s="1"/>
  <c r="J9" i="496"/>
  <c r="Q17" i="516"/>
  <c r="Q18" i="516" s="1"/>
  <c r="H18" i="496"/>
  <c r="L21" i="518"/>
  <c r="J96" i="4"/>
  <c r="J175" i="4" s="1"/>
  <c r="J87" i="4"/>
  <c r="O27" i="4" s="1"/>
  <c r="S71" i="568"/>
  <c r="S70" i="568"/>
  <c r="R76" i="568"/>
  <c r="R27" i="568"/>
  <c r="R43" i="569" s="1"/>
  <c r="R44" i="569" s="1"/>
  <c r="R48" i="518"/>
  <c r="R49" i="518"/>
  <c r="Q95" i="568"/>
  <c r="Q17" i="568"/>
  <c r="Q14" i="569" s="1"/>
  <c r="Q15" i="569" s="1"/>
  <c r="K13" i="6" s="1"/>
  <c r="K14" i="6" s="1"/>
  <c r="Q50" i="518"/>
  <c r="Q52" i="518"/>
  <c r="S58" i="516"/>
  <c r="S42" i="569"/>
  <c r="S72" i="568"/>
  <c r="J36" i="6"/>
  <c r="K182" i="4"/>
  <c r="P36" i="4" s="1"/>
  <c r="K9" i="496"/>
  <c r="R17" i="516"/>
  <c r="R18" i="516" s="1"/>
  <c r="U19" i="516"/>
  <c r="O37" i="569" l="1"/>
  <c r="O38" i="569" s="1"/>
  <c r="O52" i="569" s="1"/>
  <c r="N37" i="569"/>
  <c r="N38" i="569" s="1"/>
  <c r="N26" i="568"/>
  <c r="N22" i="568"/>
  <c r="N23" i="568" s="1"/>
  <c r="N21" i="568"/>
  <c r="N25" i="569"/>
  <c r="G23" i="6"/>
  <c r="E12" i="470"/>
  <c r="E11" i="470" s="1"/>
  <c r="G16" i="6"/>
  <c r="G38" i="6"/>
  <c r="G39" i="6" s="1"/>
  <c r="G19" i="6"/>
  <c r="G78" i="4"/>
  <c r="E24" i="470"/>
  <c r="K134" i="4"/>
  <c r="J14" i="470"/>
  <c r="J37" i="470" s="1"/>
  <c r="L35" i="6"/>
  <c r="R51" i="569"/>
  <c r="O26" i="569"/>
  <c r="I17" i="6" s="1"/>
  <c r="O31" i="569"/>
  <c r="K87" i="4"/>
  <c r="P27" i="4" s="1"/>
  <c r="K96" i="4"/>
  <c r="K175" i="4" s="1"/>
  <c r="L16" i="518"/>
  <c r="L17" i="518" s="1"/>
  <c r="U27" i="4"/>
  <c r="O28" i="4"/>
  <c r="S13" i="6"/>
  <c r="L77" i="4"/>
  <c r="K7" i="496"/>
  <c r="K8" i="496" s="1"/>
  <c r="M9" i="496"/>
  <c r="K10" i="496"/>
  <c r="R52" i="518"/>
  <c r="U52" i="518" s="1"/>
  <c r="U49" i="518"/>
  <c r="R50" i="518"/>
  <c r="P25" i="569"/>
  <c r="P21" i="568"/>
  <c r="Q96" i="568"/>
  <c r="Q20" i="568" s="1"/>
  <c r="Q25" i="568"/>
  <c r="S17" i="516"/>
  <c r="S18" i="516" s="1"/>
  <c r="I18" i="496"/>
  <c r="M21" i="518"/>
  <c r="P26" i="568"/>
  <c r="P37" i="569"/>
  <c r="P38" i="569" s="1"/>
  <c r="J7" i="496"/>
  <c r="J8" i="496" s="1"/>
  <c r="J10" i="496"/>
  <c r="R17" i="568"/>
  <c r="R14" i="569" s="1"/>
  <c r="R15" i="569" s="1"/>
  <c r="R95" i="568"/>
  <c r="K36" i="6"/>
  <c r="L182" i="4"/>
  <c r="Q36" i="4" s="1"/>
  <c r="S76" i="568"/>
  <c r="S27" i="568"/>
  <c r="S43" i="569" s="1"/>
  <c r="G13" i="470" l="1"/>
  <c r="G36" i="470" s="1"/>
  <c r="I30" i="6"/>
  <c r="N31" i="569"/>
  <c r="N26" i="569"/>
  <c r="H17" i="6" s="1"/>
  <c r="N52" i="569"/>
  <c r="F13" i="470"/>
  <c r="F36" i="470" s="1"/>
  <c r="H30" i="6"/>
  <c r="S44" i="569"/>
  <c r="S51" i="569" s="1"/>
  <c r="H296" i="4"/>
  <c r="H298" i="4" s="1"/>
  <c r="G89" i="4"/>
  <c r="P8" i="5"/>
  <c r="G20" i="6"/>
  <c r="G82" i="4"/>
  <c r="G24" i="6"/>
  <c r="G84" i="4"/>
  <c r="G21" i="6"/>
  <c r="P52" i="569"/>
  <c r="J30" i="6"/>
  <c r="H13" i="470"/>
  <c r="H36" i="470" s="1"/>
  <c r="M16" i="518"/>
  <c r="M17" i="518" s="1"/>
  <c r="P28" i="4"/>
  <c r="R25" i="568"/>
  <c r="R96" i="568"/>
  <c r="R20" i="568" s="1"/>
  <c r="U15" i="569"/>
  <c r="L13" i="6"/>
  <c r="L96" i="4"/>
  <c r="L175" i="4" s="1"/>
  <c r="L87" i="4"/>
  <c r="P26" i="569"/>
  <c r="J17" i="6" s="1"/>
  <c r="L134" i="4"/>
  <c r="S17" i="568"/>
  <c r="S14" i="569" s="1"/>
  <c r="S15" i="569" s="1"/>
  <c r="M13" i="6" s="1"/>
  <c r="S95" i="568"/>
  <c r="N21" i="518"/>
  <c r="J18" i="496"/>
  <c r="Q26" i="568"/>
  <c r="Q37" i="569"/>
  <c r="Q38" i="569" s="1"/>
  <c r="M182" i="4"/>
  <c r="R36" i="4" s="1"/>
  <c r="Q25" i="569"/>
  <c r="Q26" i="569" s="1"/>
  <c r="K17" i="6" s="1"/>
  <c r="Q21" i="568"/>
  <c r="I31" i="6"/>
  <c r="J188" i="4"/>
  <c r="O33" i="4" s="1"/>
  <c r="I188" i="4" l="1"/>
  <c r="N33" i="4" s="1"/>
  <c r="K20" i="518" s="1"/>
  <c r="H31" i="6"/>
  <c r="M14" i="6"/>
  <c r="N14" i="6" s="1"/>
  <c r="O14" i="6" s="1"/>
  <c r="P14" i="6" s="1"/>
  <c r="Q14" i="6" s="1"/>
  <c r="I81" i="4"/>
  <c r="I92" i="4" s="1"/>
  <c r="H18" i="6"/>
  <c r="L36" i="6"/>
  <c r="L14" i="6"/>
  <c r="M35" i="6"/>
  <c r="M36" i="6" s="1"/>
  <c r="N36" i="6" s="1"/>
  <c r="G22" i="6"/>
  <c r="G83" i="4"/>
  <c r="H33" i="5"/>
  <c r="G50" i="5"/>
  <c r="J33" i="5"/>
  <c r="M64" i="5"/>
  <c r="M76" i="5" s="1"/>
  <c r="AA20" i="5"/>
  <c r="R33" i="5"/>
  <c r="L33" i="5"/>
  <c r="J50" i="5"/>
  <c r="P50" i="5"/>
  <c r="M50" i="5"/>
  <c r="X8" i="5"/>
  <c r="X9" i="5" s="1"/>
  <c r="S64" i="5"/>
  <c r="S76" i="5" s="1"/>
  <c r="P64" i="5"/>
  <c r="P76" i="5" s="1"/>
  <c r="O50" i="5"/>
  <c r="P9" i="5"/>
  <c r="R64" i="5"/>
  <c r="R76" i="5" s="1"/>
  <c r="Q50" i="5"/>
  <c r="R50" i="5"/>
  <c r="Y20" i="5"/>
  <c r="G64" i="5"/>
  <c r="G76" i="5" s="1"/>
  <c r="G120" i="5" s="1"/>
  <c r="J64" i="5"/>
  <c r="J76" i="5" s="1"/>
  <c r="J120" i="5" s="1"/>
  <c r="S50" i="5"/>
  <c r="H50" i="5"/>
  <c r="I33" i="5"/>
  <c r="N64" i="5"/>
  <c r="N76" i="5" s="1"/>
  <c r="K50" i="5"/>
  <c r="Q33" i="5"/>
  <c r="L50" i="5"/>
  <c r="I50" i="5"/>
  <c r="G33" i="5"/>
  <c r="T64" i="5"/>
  <c r="T76" i="5" s="1"/>
  <c r="T33" i="5"/>
  <c r="K64" i="5"/>
  <c r="K76" i="5" s="1"/>
  <c r="F50" i="5"/>
  <c r="L64" i="5"/>
  <c r="L76" i="5" s="1"/>
  <c r="O64" i="5"/>
  <c r="O76" i="5" s="1"/>
  <c r="Q64" i="5"/>
  <c r="Q76" i="5" s="1"/>
  <c r="O33" i="5"/>
  <c r="S33" i="5"/>
  <c r="N33" i="5"/>
  <c r="X20" i="5"/>
  <c r="H64" i="5"/>
  <c r="H76" i="5" s="1"/>
  <c r="H120" i="5" s="1"/>
  <c r="M33" i="5"/>
  <c r="K33" i="5"/>
  <c r="F33" i="5"/>
  <c r="I64" i="5"/>
  <c r="I76" i="5" s="1"/>
  <c r="I120" i="5" s="1"/>
  <c r="F64" i="5"/>
  <c r="F76" i="5" s="1"/>
  <c r="F120" i="5" s="1"/>
  <c r="T50" i="5"/>
  <c r="Z20" i="5"/>
  <c r="W20" i="5"/>
  <c r="P33" i="5"/>
  <c r="N50" i="5"/>
  <c r="G93" i="4"/>
  <c r="X62" i="4" s="1"/>
  <c r="H89" i="4"/>
  <c r="X60" i="4"/>
  <c r="H309" i="4"/>
  <c r="H308" i="4"/>
  <c r="H307" i="4"/>
  <c r="H306" i="4"/>
  <c r="M134" i="4"/>
  <c r="R21" i="568"/>
  <c r="R25" i="569"/>
  <c r="R26" i="569" s="1"/>
  <c r="L17" i="6" s="1"/>
  <c r="R26" i="568"/>
  <c r="R37" i="569"/>
  <c r="R38" i="569" s="1"/>
  <c r="Q52" i="569"/>
  <c r="K30" i="6"/>
  <c r="I13" i="470"/>
  <c r="I36" i="470" s="1"/>
  <c r="J18" i="6"/>
  <c r="K81" i="4"/>
  <c r="K92" i="4" s="1"/>
  <c r="L20" i="518"/>
  <c r="Q27" i="4"/>
  <c r="AE52" i="4"/>
  <c r="J31" i="6"/>
  <c r="K188" i="4"/>
  <c r="P33" i="4" s="1"/>
  <c r="M20" i="518" s="1"/>
  <c r="S96" i="568"/>
  <c r="S20" i="568" s="1"/>
  <c r="S25" i="568"/>
  <c r="N77" i="4"/>
  <c r="T13" i="6"/>
  <c r="M77" i="4"/>
  <c r="K18" i="6"/>
  <c r="S17" i="6"/>
  <c r="L81" i="4"/>
  <c r="L92" i="4" s="1"/>
  <c r="O21" i="518"/>
  <c r="K18" i="496"/>
  <c r="U36" i="4"/>
  <c r="I18" i="6"/>
  <c r="J81" i="4"/>
  <c r="I140" i="4" l="1"/>
  <c r="N182" i="4"/>
  <c r="H93" i="4"/>
  <c r="H172" i="4"/>
  <c r="M31" i="4"/>
  <c r="P10" i="5" s="1"/>
  <c r="Y62" i="4"/>
  <c r="Y63" i="4" s="1"/>
  <c r="X63" i="4"/>
  <c r="M32" i="4" s="1"/>
  <c r="H310" i="4"/>
  <c r="X65" i="4"/>
  <c r="M29" i="4"/>
  <c r="X61" i="4"/>
  <c r="Y60" i="4"/>
  <c r="Y61" i="4" s="1"/>
  <c r="N13" i="6"/>
  <c r="O13" i="6" s="1"/>
  <c r="S30" i="6"/>
  <c r="K31" i="6"/>
  <c r="L188" i="4"/>
  <c r="S25" i="569"/>
  <c r="S21" i="568"/>
  <c r="R52" i="569"/>
  <c r="L30" i="6"/>
  <c r="J13" i="470"/>
  <c r="J36" i="470" s="1"/>
  <c r="J92" i="4"/>
  <c r="N87" i="4"/>
  <c r="AG52" i="4" s="1"/>
  <c r="N96" i="4"/>
  <c r="N175" i="4" s="1"/>
  <c r="Q7" i="5"/>
  <c r="M96" i="4"/>
  <c r="M175" i="4" s="1"/>
  <c r="M87" i="4"/>
  <c r="T77" i="4"/>
  <c r="R7" i="5" s="1"/>
  <c r="T17" i="6"/>
  <c r="L18" i="6"/>
  <c r="M81" i="4"/>
  <c r="N16" i="518"/>
  <c r="N17" i="518" s="1"/>
  <c r="S27" i="4"/>
  <c r="Q28" i="4"/>
  <c r="S37" i="569"/>
  <c r="S38" i="569" s="1"/>
  <c r="S26" i="568"/>
  <c r="O36" i="6"/>
  <c r="J140" i="4" l="1"/>
  <c r="O77" i="4"/>
  <c r="O87" i="4" s="1"/>
  <c r="N35" i="6"/>
  <c r="O182" i="4" s="1"/>
  <c r="J18" i="518"/>
  <c r="J19" i="518" s="1"/>
  <c r="Y33" i="4"/>
  <c r="Y34" i="4" s="1"/>
  <c r="AC32" i="4" s="1"/>
  <c r="M30" i="4"/>
  <c r="C31" i="564" s="1"/>
  <c r="Y65" i="4"/>
  <c r="M34" i="4"/>
  <c r="K140" i="4"/>
  <c r="P36" i="6"/>
  <c r="O35" i="6"/>
  <c r="P182" i="4" s="1"/>
  <c r="Z7" i="5"/>
  <c r="Y7" i="5" s="1"/>
  <c r="Y83" i="5"/>
  <c r="R27" i="4"/>
  <c r="AF52" i="4"/>
  <c r="T87" i="4"/>
  <c r="S26" i="569"/>
  <c r="M17" i="6" s="1"/>
  <c r="T30" i="6"/>
  <c r="L31" i="6"/>
  <c r="M188" i="4"/>
  <c r="Q33" i="4"/>
  <c r="AE57" i="4"/>
  <c r="P13" i="6"/>
  <c r="P77" i="4"/>
  <c r="S52" i="569"/>
  <c r="M30" i="6"/>
  <c r="M92" i="4"/>
  <c r="T92" i="4" s="1"/>
  <c r="T81" i="4"/>
  <c r="C39" i="564" l="1"/>
  <c r="E44" i="470"/>
  <c r="AD40" i="4"/>
  <c r="AE32" i="4"/>
  <c r="E17" i="470"/>
  <c r="E18" i="470" s="1"/>
  <c r="O96" i="4"/>
  <c r="O175" i="4" s="1"/>
  <c r="AC22" i="4"/>
  <c r="X22" i="4" s="1"/>
  <c r="AI21" i="4"/>
  <c r="AC19" i="4"/>
  <c r="X19" i="4" s="1"/>
  <c r="P11" i="5"/>
  <c r="F27" i="4"/>
  <c r="AC16" i="4"/>
  <c r="X16" i="4" s="1"/>
  <c r="AI15" i="4"/>
  <c r="AC12" i="4"/>
  <c r="D7" i="11"/>
  <c r="AI20" i="4"/>
  <c r="AC17" i="4"/>
  <c r="X17" i="4" s="1"/>
  <c r="F28" i="4"/>
  <c r="AI18" i="4"/>
  <c r="AI12" i="4"/>
  <c r="AC20" i="4"/>
  <c r="X20" i="4" s="1"/>
  <c r="L18" i="414"/>
  <c r="L20" i="414" s="1"/>
  <c r="AC18" i="4"/>
  <c r="X18" i="4" s="1"/>
  <c r="AI16" i="4"/>
  <c r="F16" i="4"/>
  <c r="AC13" i="4"/>
  <c r="X13" i="4" s="1"/>
  <c r="AI17" i="4"/>
  <c r="F17" i="4"/>
  <c r="L16" i="238"/>
  <c r="L18" i="238" s="1"/>
  <c r="AD38" i="4"/>
  <c r="AI22" i="4"/>
  <c r="AC14" i="4"/>
  <c r="X14" i="4" s="1"/>
  <c r="AI13" i="4"/>
  <c r="AC21" i="4"/>
  <c r="X21" i="4" s="1"/>
  <c r="AI14" i="4"/>
  <c r="AC15" i="4"/>
  <c r="X15" i="4" s="1"/>
  <c r="AI19" i="4"/>
  <c r="M31" i="6"/>
  <c r="N31" i="6" s="1"/>
  <c r="N188" i="4"/>
  <c r="AG57" i="4" s="1"/>
  <c r="N20" i="518"/>
  <c r="S33" i="4"/>
  <c r="AM83" i="5"/>
  <c r="R83" i="5" s="1"/>
  <c r="X83" i="5"/>
  <c r="H83" i="5"/>
  <c r="Z83" i="5"/>
  <c r="AF83" i="5"/>
  <c r="M83" i="5" s="1"/>
  <c r="AF57" i="4"/>
  <c r="R33" i="4"/>
  <c r="P35" i="6"/>
  <c r="Q182" i="4" s="1"/>
  <c r="Q36" i="6"/>
  <c r="P87" i="4"/>
  <c r="P96" i="4"/>
  <c r="P175" i="4" s="1"/>
  <c r="Q13" i="6"/>
  <c r="R77" i="4" s="1"/>
  <c r="Q77" i="4"/>
  <c r="O16" i="518"/>
  <c r="O17" i="518" s="1"/>
  <c r="C25" i="564"/>
  <c r="R28" i="4"/>
  <c r="T27" i="4"/>
  <c r="AD52" i="4"/>
  <c r="AC52" i="4"/>
  <c r="L140" i="4"/>
  <c r="E10" i="5" l="1"/>
  <c r="AF40" i="4"/>
  <c r="AI23" i="4"/>
  <c r="E39" i="238"/>
  <c r="K22" i="238"/>
  <c r="E8" i="5"/>
  <c r="AF38" i="4"/>
  <c r="AD17" i="5"/>
  <c r="AH17" i="5"/>
  <c r="AE17" i="5"/>
  <c r="AF17" i="5"/>
  <c r="AG17" i="5"/>
  <c r="M20" i="414"/>
  <c r="M21" i="414" s="1"/>
  <c r="M47" i="414" s="1"/>
  <c r="K27" i="414"/>
  <c r="AC23" i="4"/>
  <c r="X12" i="4"/>
  <c r="X23" i="4" s="1"/>
  <c r="AD39" i="4" s="1"/>
  <c r="AF39" i="4" s="1"/>
  <c r="AD57" i="4"/>
  <c r="Q35" i="6"/>
  <c r="R182" i="4" s="1"/>
  <c r="R36" i="6"/>
  <c r="R87" i="4"/>
  <c r="R96" i="4"/>
  <c r="R175" i="4" s="1"/>
  <c r="N30" i="6"/>
  <c r="O188" i="4" s="1"/>
  <c r="O31" i="6"/>
  <c r="M18" i="6"/>
  <c r="N18" i="6" s="1"/>
  <c r="N81" i="4"/>
  <c r="M95" i="5"/>
  <c r="M91" i="5"/>
  <c r="M103" i="5" s="1"/>
  <c r="I83" i="5"/>
  <c r="AA83" i="5"/>
  <c r="AN83" i="5"/>
  <c r="S83" i="5" s="1"/>
  <c r="AG83" i="5"/>
  <c r="N83" i="5" s="1"/>
  <c r="M140" i="4"/>
  <c r="O20" i="518"/>
  <c r="T33" i="4"/>
  <c r="H95" i="5"/>
  <c r="H91" i="5"/>
  <c r="H103" i="5" s="1"/>
  <c r="G83" i="5"/>
  <c r="AL83" i="5"/>
  <c r="Q83" i="5" s="1"/>
  <c r="AE83" i="5"/>
  <c r="L83" i="5" s="1"/>
  <c r="W83" i="5"/>
  <c r="AC57" i="4"/>
  <c r="C33" i="564"/>
  <c r="C41" i="564" s="1"/>
  <c r="R95" i="5"/>
  <c r="R91" i="5"/>
  <c r="R103" i="5" s="1"/>
  <c r="Q87" i="4"/>
  <c r="Q96" i="4"/>
  <c r="Q175" i="4" s="1"/>
  <c r="U33" i="4"/>
  <c r="Q45" i="414" l="1"/>
  <c r="Q46" i="414" s="1"/>
  <c r="G10" i="5"/>
  <c r="L210" i="4"/>
  <c r="Q32" i="238"/>
  <c r="Q33" i="238" s="1"/>
  <c r="E9" i="5"/>
  <c r="V60" i="5" s="1"/>
  <c r="B60" i="5" s="1"/>
  <c r="G8" i="5"/>
  <c r="N9" i="4"/>
  <c r="D20" i="564" s="1"/>
  <c r="C20" i="564" s="1"/>
  <c r="N17" i="6"/>
  <c r="O18" i="6"/>
  <c r="N95" i="5"/>
  <c r="N91" i="5"/>
  <c r="N103" i="5" s="1"/>
  <c r="L95" i="5"/>
  <c r="L91" i="5"/>
  <c r="L103" i="5" s="1"/>
  <c r="S95" i="5"/>
  <c r="S91" i="5"/>
  <c r="S103" i="5" s="1"/>
  <c r="G95" i="5"/>
  <c r="G91" i="5"/>
  <c r="G103" i="5" s="1"/>
  <c r="AD83" i="5"/>
  <c r="K83" i="5" s="1"/>
  <c r="F83" i="5"/>
  <c r="AK83" i="5"/>
  <c r="P83" i="5" s="1"/>
  <c r="Q95" i="5"/>
  <c r="Q91" i="5"/>
  <c r="Q103" i="5" s="1"/>
  <c r="I95" i="5"/>
  <c r="I91" i="5"/>
  <c r="I103" i="5" s="1"/>
  <c r="AH83" i="5"/>
  <c r="O83" i="5" s="1"/>
  <c r="J83" i="5"/>
  <c r="AO83" i="5"/>
  <c r="T83" i="5" s="1"/>
  <c r="D15" i="4"/>
  <c r="G9" i="5"/>
  <c r="O30" i="6"/>
  <c r="P188" i="4" s="1"/>
  <c r="P31" i="6"/>
  <c r="N92" i="4"/>
  <c r="K210" i="4" l="1"/>
  <c r="P62" i="4"/>
  <c r="M210" i="4"/>
  <c r="V59" i="5"/>
  <c r="B59" i="5" s="1"/>
  <c r="V61" i="5"/>
  <c r="B61" i="5" s="1"/>
  <c r="AC60" i="5"/>
  <c r="AJ60" i="5" s="1"/>
  <c r="D45" i="4"/>
  <c r="E44" i="4"/>
  <c r="D44" i="4"/>
  <c r="N10" i="4"/>
  <c r="E45" i="4"/>
  <c r="D6" i="11"/>
  <c r="D8" i="11" s="1"/>
  <c r="C4" i="518"/>
  <c r="D46" i="4"/>
  <c r="E46" i="4"/>
  <c r="P95" i="5"/>
  <c r="P91" i="5"/>
  <c r="P103" i="5" s="1"/>
  <c r="K95" i="5"/>
  <c r="K91" i="5"/>
  <c r="K103" i="5" s="1"/>
  <c r="Q31" i="6"/>
  <c r="Q30" i="6" s="1"/>
  <c r="R188" i="4" s="1"/>
  <c r="P30" i="6"/>
  <c r="Q188" i="4" s="1"/>
  <c r="O17" i="6"/>
  <c r="P18" i="6"/>
  <c r="J95" i="5"/>
  <c r="J91" i="5"/>
  <c r="J103" i="5" s="1"/>
  <c r="O81" i="4"/>
  <c r="T95" i="5"/>
  <c r="T91" i="5"/>
  <c r="T103" i="5" s="1"/>
  <c r="O95" i="5"/>
  <c r="O91" i="5"/>
  <c r="O103" i="5" s="1"/>
  <c r="F95" i="5"/>
  <c r="F91" i="5"/>
  <c r="F103" i="5" s="1"/>
  <c r="G6" i="11"/>
  <c r="F15" i="4"/>
  <c r="E23" i="470" s="1"/>
  <c r="E32" i="4"/>
  <c r="F32" i="4" s="1"/>
  <c r="I16" i="4" s="1"/>
  <c r="E29" i="4"/>
  <c r="D12" i="4"/>
  <c r="D11" i="4"/>
  <c r="D13" i="4"/>
  <c r="D14" i="4"/>
  <c r="B72" i="5"/>
  <c r="C60" i="5"/>
  <c r="N210" i="4" l="1"/>
  <c r="P63" i="4"/>
  <c r="B62" i="4"/>
  <c r="J9" i="5"/>
  <c r="J210" i="4"/>
  <c r="P60" i="4" s="1"/>
  <c r="P61" i="4"/>
  <c r="AC59" i="5"/>
  <c r="AJ59" i="5" s="1"/>
  <c r="V58" i="5"/>
  <c r="AC58" i="5" s="1"/>
  <c r="AJ58" i="5" s="1"/>
  <c r="AC61" i="5"/>
  <c r="AJ61" i="5" s="1"/>
  <c r="V62" i="5"/>
  <c r="B62" i="5" s="1"/>
  <c r="C5" i="518"/>
  <c r="C72" i="5"/>
  <c r="C61" i="5"/>
  <c r="B73" i="5"/>
  <c r="G7" i="11"/>
  <c r="F14" i="4"/>
  <c r="G317" i="4"/>
  <c r="H269" i="4" s="1"/>
  <c r="F11" i="4"/>
  <c r="G313" i="4"/>
  <c r="P81" i="4"/>
  <c r="F4" i="518"/>
  <c r="F12" i="4"/>
  <c r="H15" i="4"/>
  <c r="G15" i="4"/>
  <c r="I6" i="518" s="1"/>
  <c r="G315" i="4"/>
  <c r="H267" i="4" s="1"/>
  <c r="I15" i="4"/>
  <c r="G23" i="470" s="1"/>
  <c r="Y30" i="4"/>
  <c r="I94" i="4" s="1"/>
  <c r="F29" i="4"/>
  <c r="G142" i="4"/>
  <c r="G148" i="4"/>
  <c r="O92" i="4"/>
  <c r="F5" i="518"/>
  <c r="F13" i="4"/>
  <c r="G316" i="4"/>
  <c r="H268" i="4" s="1"/>
  <c r="Q18" i="6"/>
  <c r="Q17" i="6" s="1"/>
  <c r="P17" i="6"/>
  <c r="B71" i="5"/>
  <c r="C59" i="5"/>
  <c r="F7" i="518"/>
  <c r="J8" i="5" l="1"/>
  <c r="B61" i="4"/>
  <c r="J7" i="5"/>
  <c r="B60" i="4"/>
  <c r="B63" i="4"/>
  <c r="J10" i="5"/>
  <c r="P64" i="4"/>
  <c r="O210" i="4"/>
  <c r="P210" i="4" s="1"/>
  <c r="Q210" i="4" s="1"/>
  <c r="R210" i="4" s="1"/>
  <c r="B58" i="5"/>
  <c r="B70" i="5" s="1"/>
  <c r="V57" i="5"/>
  <c r="AC57" i="5" s="1"/>
  <c r="AJ57" i="5" s="1"/>
  <c r="V63" i="5"/>
  <c r="B63" i="5" s="1"/>
  <c r="AC62" i="5"/>
  <c r="AJ62" i="5" s="1"/>
  <c r="C34" i="564"/>
  <c r="C38" i="564"/>
  <c r="C27" i="564"/>
  <c r="C28" i="564" s="1"/>
  <c r="D6" i="564" s="1"/>
  <c r="J94" i="4"/>
  <c r="K94" i="4" s="1"/>
  <c r="L94" i="4" s="1"/>
  <c r="F23" i="470"/>
  <c r="F31" i="470" s="1"/>
  <c r="C73" i="5"/>
  <c r="H259" i="4"/>
  <c r="H275" i="4" s="1"/>
  <c r="H251" i="4"/>
  <c r="G161" i="4"/>
  <c r="G152" i="4"/>
  <c r="H265" i="4"/>
  <c r="G318" i="4"/>
  <c r="R81" i="4"/>
  <c r="J6" i="518"/>
  <c r="I17" i="4"/>
  <c r="N36" i="414"/>
  <c r="N37" i="414" s="1"/>
  <c r="O36" i="414"/>
  <c r="O37" i="414" s="1"/>
  <c r="P36" i="414"/>
  <c r="P37" i="414" s="1"/>
  <c r="Q36" i="414"/>
  <c r="Q37" i="414" s="1"/>
  <c r="C71" i="5"/>
  <c r="F6" i="518"/>
  <c r="Q81" i="4"/>
  <c r="H142" i="4"/>
  <c r="H252" i="4"/>
  <c r="H260" i="4"/>
  <c r="H276" i="4" s="1"/>
  <c r="B74" i="5"/>
  <c r="C62" i="5"/>
  <c r="P92" i="4"/>
  <c r="H261" i="4"/>
  <c r="H277" i="4" s="1"/>
  <c r="H253" i="4"/>
  <c r="B64" i="4" l="1"/>
  <c r="J11" i="5"/>
  <c r="M11" i="4"/>
  <c r="F19" i="470"/>
  <c r="E19" i="470" s="1"/>
  <c r="E20" i="470" s="1"/>
  <c r="F26" i="470" s="1"/>
  <c r="F25" i="470" s="1"/>
  <c r="H47" i="470" s="1"/>
  <c r="J24" i="470"/>
  <c r="J25" i="470" s="1"/>
  <c r="E47" i="470"/>
  <c r="B57" i="5"/>
  <c r="C57" i="5" s="1"/>
  <c r="C58" i="5"/>
  <c r="C70" i="5" s="1"/>
  <c r="AC63" i="5"/>
  <c r="AJ63" i="5" s="1"/>
  <c r="M94" i="4"/>
  <c r="N94" i="4" s="1"/>
  <c r="O94" i="4" s="1"/>
  <c r="I142" i="4"/>
  <c r="C63" i="5"/>
  <c r="B75" i="5"/>
  <c r="H257" i="4"/>
  <c r="H262" i="4" s="1"/>
  <c r="H270" i="4"/>
  <c r="H249" i="4"/>
  <c r="H177" i="4" s="1"/>
  <c r="H31" i="5"/>
  <c r="F31" i="5"/>
  <c r="G48" i="5"/>
  <c r="G31" i="5"/>
  <c r="H48" i="5"/>
  <c r="I31" i="5"/>
  <c r="N11" i="4"/>
  <c r="J31" i="5"/>
  <c r="I48" i="5"/>
  <c r="J48" i="5"/>
  <c r="C74" i="5"/>
  <c r="Q92" i="4"/>
  <c r="R92" i="4"/>
  <c r="I31" i="470"/>
  <c r="G31" i="470"/>
  <c r="J31" i="470"/>
  <c r="H31" i="470"/>
  <c r="F48" i="5" l="1"/>
  <c r="B69" i="5"/>
  <c r="D58" i="5"/>
  <c r="D70" i="5" s="1"/>
  <c r="I32" i="5"/>
  <c r="N31" i="5"/>
  <c r="J142" i="4"/>
  <c r="M48" i="5"/>
  <c r="H49" i="5"/>
  <c r="C69" i="5"/>
  <c r="D57" i="5"/>
  <c r="D69" i="5" s="1"/>
  <c r="H254" i="4"/>
  <c r="M31" i="5"/>
  <c r="H32" i="5"/>
  <c r="D60" i="5"/>
  <c r="D72" i="5" s="1"/>
  <c r="D59" i="5"/>
  <c r="D71" i="5" s="1"/>
  <c r="D61" i="5"/>
  <c r="D73" i="5" s="1"/>
  <c r="M43" i="4"/>
  <c r="H299" i="4"/>
  <c r="H302" i="4" s="1"/>
  <c r="L48" i="5"/>
  <c r="G49" i="5"/>
  <c r="G32" i="5"/>
  <c r="L31" i="5"/>
  <c r="K31" i="5"/>
  <c r="F32" i="5"/>
  <c r="J49" i="5"/>
  <c r="O48" i="5"/>
  <c r="N48" i="5"/>
  <c r="I49" i="5"/>
  <c r="J32" i="5"/>
  <c r="O31" i="5"/>
  <c r="P94" i="4"/>
  <c r="Q94" i="4" s="1"/>
  <c r="R94" i="4" s="1"/>
  <c r="D62" i="5"/>
  <c r="D74" i="5" s="1"/>
  <c r="F49" i="5"/>
  <c r="K48" i="5"/>
  <c r="D63" i="5"/>
  <c r="D75" i="5" s="1"/>
  <c r="C75" i="5"/>
  <c r="E25" i="470"/>
  <c r="E26" i="470" s="1"/>
  <c r="D9" i="11"/>
  <c r="D11" i="11" s="1"/>
  <c r="C8" i="518"/>
  <c r="C12" i="518" s="1"/>
  <c r="T11" i="4"/>
  <c r="D8" i="564" s="1"/>
  <c r="E30" i="4"/>
  <c r="F30" i="4" s="1"/>
  <c r="N12" i="4"/>
  <c r="L32" i="5" l="1"/>
  <c r="Q31" i="5"/>
  <c r="Q32" i="5" s="1"/>
  <c r="H179" i="4"/>
  <c r="H184" i="4" s="1"/>
  <c r="H189" i="4" s="1"/>
  <c r="H178" i="4"/>
  <c r="K32" i="5"/>
  <c r="P31" i="5"/>
  <c r="P32" i="5" s="1"/>
  <c r="N49" i="5"/>
  <c r="S48" i="5"/>
  <c r="S49" i="5" s="1"/>
  <c r="J29" i="518"/>
  <c r="M50" i="4"/>
  <c r="M49" i="5"/>
  <c r="R48" i="5"/>
  <c r="R49" i="5" s="1"/>
  <c r="T31" i="5"/>
  <c r="T32" i="5" s="1"/>
  <c r="O32" i="5"/>
  <c r="K142" i="4"/>
  <c r="K49" i="5"/>
  <c r="P48" i="5"/>
  <c r="P49" i="5" s="1"/>
  <c r="E26" i="4"/>
  <c r="T9" i="4"/>
  <c r="M32" i="5"/>
  <c r="R31" i="5"/>
  <c r="R32" i="5" s="1"/>
  <c r="O49" i="5"/>
  <c r="T48" i="5"/>
  <c r="T49" i="5" s="1"/>
  <c r="L49" i="5"/>
  <c r="Q48" i="5"/>
  <c r="Q49" i="5" s="1"/>
  <c r="N32" i="5"/>
  <c r="S31" i="5"/>
  <c r="S32" i="5" s="1"/>
  <c r="H190" i="4" l="1"/>
  <c r="H195" i="4"/>
  <c r="H197" i="4" s="1"/>
  <c r="J30" i="518"/>
  <c r="F27" i="496"/>
  <c r="E31" i="4"/>
  <c r="F26" i="4"/>
  <c r="U12" i="4" s="1"/>
  <c r="X131" i="4"/>
  <c r="X133" i="4" s="1"/>
  <c r="G143" i="4" s="1"/>
  <c r="L142" i="4"/>
  <c r="D21" i="4" l="1"/>
  <c r="F31" i="4"/>
  <c r="H274" i="4"/>
  <c r="H191" i="4"/>
  <c r="AD32" i="4"/>
  <c r="S12" i="4"/>
  <c r="T12" i="4" s="1"/>
  <c r="M142" i="4"/>
  <c r="H143" i="4"/>
  <c r="G144" i="4"/>
  <c r="H290" i="4" l="1"/>
  <c r="H314" i="4" s="1"/>
  <c r="I266" i="4" s="1"/>
  <c r="E16" i="4"/>
  <c r="E21" i="4"/>
  <c r="D20" i="4"/>
  <c r="E17" i="4"/>
  <c r="F21" i="4"/>
  <c r="E15" i="4"/>
  <c r="E13" i="4"/>
  <c r="E12" i="4"/>
  <c r="E11" i="4"/>
  <c r="E14" i="4"/>
  <c r="I143" i="4"/>
  <c r="H144" i="4"/>
  <c r="H291" i="4" l="1"/>
  <c r="H315" i="4" s="1"/>
  <c r="I267" i="4" s="1"/>
  <c r="I259" i="4" s="1"/>
  <c r="I275" i="4" s="1"/>
  <c r="E43" i="238"/>
  <c r="E53" i="414"/>
  <c r="F9" i="518"/>
  <c r="G10" i="11"/>
  <c r="E39" i="4"/>
  <c r="D4" i="564"/>
  <c r="E12" i="564" s="1"/>
  <c r="N17" i="564" s="1"/>
  <c r="T15" i="4"/>
  <c r="E20" i="4"/>
  <c r="F20" i="4"/>
  <c r="J143" i="4"/>
  <c r="I258" i="4"/>
  <c r="I251" i="4" l="1"/>
  <c r="H292" i="4"/>
  <c r="H293" i="4" s="1"/>
  <c r="H317" i="4" s="1"/>
  <c r="I269" i="4" s="1"/>
  <c r="F12" i="518"/>
  <c r="D2" i="564"/>
  <c r="E37" i="4"/>
  <c r="F10" i="518" s="1"/>
  <c r="E38" i="4"/>
  <c r="D19" i="4" s="1"/>
  <c r="P31" i="11"/>
  <c r="Q31" i="11"/>
  <c r="R31" i="11"/>
  <c r="S31" i="11"/>
  <c r="G11" i="11"/>
  <c r="T31" i="11"/>
  <c r="T48" i="414"/>
  <c r="E64" i="414"/>
  <c r="E66" i="414" s="1"/>
  <c r="E4" i="564"/>
  <c r="E6" i="564"/>
  <c r="H17" i="564" s="1"/>
  <c r="E8" i="564"/>
  <c r="E45" i="238"/>
  <c r="F44" i="238"/>
  <c r="K143" i="4"/>
  <c r="D18" i="4" l="1"/>
  <c r="F11" i="518"/>
  <c r="G11" i="518" s="1"/>
  <c r="H316" i="4"/>
  <c r="I268" i="4" s="1"/>
  <c r="I260" i="4" s="1"/>
  <c r="I276" i="4" s="1"/>
  <c r="I261" i="4"/>
  <c r="I277" i="4" s="1"/>
  <c r="I253" i="4"/>
  <c r="I8" i="11"/>
  <c r="I9" i="11"/>
  <c r="I6" i="11"/>
  <c r="G17" i="564"/>
  <c r="G5" i="518"/>
  <c r="G4" i="518"/>
  <c r="G6" i="518"/>
  <c r="I10" i="11"/>
  <c r="G9" i="518"/>
  <c r="F19" i="4"/>
  <c r="E19" i="4"/>
  <c r="L143" i="4"/>
  <c r="H294" i="4"/>
  <c r="H198" i="4" s="1"/>
  <c r="H199" i="4" s="1"/>
  <c r="H273" i="4" s="1"/>
  <c r="AC12" i="5" l="1"/>
  <c r="F18" i="4"/>
  <c r="G156" i="4"/>
  <c r="H156" i="4" s="1"/>
  <c r="H232" i="4"/>
  <c r="O232" i="4" s="1"/>
  <c r="E18" i="4"/>
  <c r="G10" i="518"/>
  <c r="I252" i="4"/>
  <c r="M143" i="4"/>
  <c r="G12" i="518"/>
  <c r="H278" i="4"/>
  <c r="H313" i="4"/>
  <c r="N232" i="4" l="1"/>
  <c r="M232" i="4"/>
  <c r="K232" i="4"/>
  <c r="J232" i="4"/>
  <c r="L232" i="4"/>
  <c r="G157" i="4"/>
  <c r="G159" i="4" s="1"/>
  <c r="G160" i="4" s="1"/>
  <c r="R232" i="4"/>
  <c r="P232" i="4"/>
  <c r="Q232" i="4"/>
  <c r="H157" i="4"/>
  <c r="I265" i="4"/>
  <c r="H318" i="4"/>
  <c r="H201" i="4"/>
  <c r="H148" i="4" l="1"/>
  <c r="H202" i="4"/>
  <c r="H200" i="4" s="1"/>
  <c r="I249" i="4"/>
  <c r="I177" i="4" s="1"/>
  <c r="I270" i="4"/>
  <c r="I257" i="4"/>
  <c r="I262" i="4" s="1"/>
  <c r="I99" i="4" l="1"/>
  <c r="H161" i="4"/>
  <c r="H152" i="4"/>
  <c r="I254" i="4"/>
  <c r="I178" i="4" s="1"/>
  <c r="H159" i="4"/>
  <c r="H160" i="4" s="1"/>
  <c r="I179" i="4" l="1"/>
  <c r="I98" i="4"/>
  <c r="N37" i="4" l="1"/>
  <c r="I100" i="4"/>
  <c r="I165" i="4"/>
  <c r="K24" i="518" l="1"/>
  <c r="G19" i="496"/>
  <c r="N18" i="569" l="1"/>
  <c r="N30" i="569" s="1"/>
  <c r="O18" i="569"/>
  <c r="O30" i="569" s="1"/>
  <c r="P18" i="569"/>
  <c r="P30" i="569" s="1"/>
  <c r="Q18" i="569"/>
  <c r="Q30" i="569" s="1"/>
  <c r="R18" i="569"/>
  <c r="S18" i="569"/>
  <c r="S30" i="569" s="1"/>
  <c r="N50" i="568"/>
  <c r="O50" i="568"/>
  <c r="P50" i="568"/>
  <c r="P79" i="568" s="1"/>
  <c r="Q50" i="568"/>
  <c r="Q80" i="568" s="1"/>
  <c r="R50" i="568"/>
  <c r="R81" i="568" s="1"/>
  <c r="S50" i="568"/>
  <c r="S82" i="568" s="1"/>
  <c r="S90" i="568" s="1"/>
  <c r="G13" i="496"/>
  <c r="G11" i="496" s="1"/>
  <c r="G12" i="496" s="1"/>
  <c r="H13" i="496"/>
  <c r="H11" i="496" s="1"/>
  <c r="H12" i="496" s="1"/>
  <c r="I13" i="496"/>
  <c r="I17" i="496" s="1"/>
  <c r="J13" i="496"/>
  <c r="J14" i="496" s="1"/>
  <c r="K13" i="496"/>
  <c r="M13" i="496" s="1"/>
  <c r="U27" i="516"/>
  <c r="N70" i="516"/>
  <c r="O62" i="516"/>
  <c r="O63" i="516" s="1"/>
  <c r="P62" i="516"/>
  <c r="P63" i="516" s="1"/>
  <c r="Q62" i="516"/>
  <c r="Q63" i="516" s="1"/>
  <c r="R70" i="516"/>
  <c r="S70" i="516"/>
  <c r="O20" i="569" l="1"/>
  <c r="O32" i="569" s="1"/>
  <c r="I23" i="6" s="1"/>
  <c r="I24" i="6" s="1"/>
  <c r="N20" i="569"/>
  <c r="F10" i="470" s="1"/>
  <c r="R80" i="568"/>
  <c r="Q88" i="568"/>
  <c r="S81" i="568"/>
  <c r="S89" i="568" s="1"/>
  <c r="R89" i="568"/>
  <c r="Q79" i="568"/>
  <c r="P87" i="568"/>
  <c r="P93" i="568" s="1"/>
  <c r="P18" i="568" s="1"/>
  <c r="S49" i="568"/>
  <c r="Q49" i="568"/>
  <c r="S62" i="516"/>
  <c r="S63" i="516" s="1"/>
  <c r="R62" i="516"/>
  <c r="R63" i="516" s="1"/>
  <c r="K11" i="496"/>
  <c r="K12" i="496" s="1"/>
  <c r="J11" i="496"/>
  <c r="J12" i="496" s="1"/>
  <c r="K17" i="496"/>
  <c r="K14" i="496"/>
  <c r="I14" i="496"/>
  <c r="H14" i="496"/>
  <c r="J17" i="496"/>
  <c r="P70" i="516"/>
  <c r="G17" i="496"/>
  <c r="G14" i="496"/>
  <c r="R30" i="569"/>
  <c r="O70" i="516"/>
  <c r="Q70" i="516"/>
  <c r="P49" i="568"/>
  <c r="O49" i="568"/>
  <c r="R49" i="568"/>
  <c r="N62" i="516"/>
  <c r="H17" i="496"/>
  <c r="I11" i="496"/>
  <c r="I12" i="496" s="1"/>
  <c r="E59" i="569"/>
  <c r="O50" i="569" l="1"/>
  <c r="O55" i="569" s="1"/>
  <c r="O56" i="569" s="1"/>
  <c r="I15" i="6"/>
  <c r="I16" i="6" s="1"/>
  <c r="G10" i="470"/>
  <c r="H15" i="6"/>
  <c r="I78" i="4" s="1"/>
  <c r="I82" i="4" s="1"/>
  <c r="N32" i="569"/>
  <c r="F12" i="470" s="1"/>
  <c r="G12" i="470"/>
  <c r="G30" i="470" s="1"/>
  <c r="G32" i="470" s="1"/>
  <c r="G33" i="470" s="1"/>
  <c r="G34" i="470" s="1"/>
  <c r="N50" i="569"/>
  <c r="N55" i="569" s="1"/>
  <c r="N56" i="569" s="1"/>
  <c r="P19" i="569"/>
  <c r="P19" i="568"/>
  <c r="P22" i="568"/>
  <c r="P23" i="568" s="1"/>
  <c r="R79" i="568"/>
  <c r="Q87" i="568"/>
  <c r="Q93" i="568" s="1"/>
  <c r="Q18" i="568" s="1"/>
  <c r="S80" i="568"/>
  <c r="S88" i="568" s="1"/>
  <c r="R88" i="568"/>
  <c r="M11" i="496"/>
  <c r="I19" i="6"/>
  <c r="I21" i="6" s="1"/>
  <c r="F59" i="569"/>
  <c r="N63" i="516"/>
  <c r="H23" i="6" l="1"/>
  <c r="H24" i="6" s="1"/>
  <c r="H38" i="6"/>
  <c r="H39" i="6" s="1"/>
  <c r="G11" i="470"/>
  <c r="G35" i="470" s="1"/>
  <c r="H16" i="6"/>
  <c r="I38" i="6"/>
  <c r="I39" i="6" s="1"/>
  <c r="J78" i="4"/>
  <c r="J82" i="4" s="1"/>
  <c r="I108" i="4"/>
  <c r="I113" i="4" s="1"/>
  <c r="H19" i="6"/>
  <c r="H20" i="6" s="1"/>
  <c r="S79" i="568"/>
  <c r="S87" i="568" s="1"/>
  <c r="S93" i="568" s="1"/>
  <c r="S18" i="568" s="1"/>
  <c r="R87" i="568"/>
  <c r="R93" i="568" s="1"/>
  <c r="R18" i="568" s="1"/>
  <c r="Q19" i="568"/>
  <c r="Q19" i="569"/>
  <c r="Q22" i="568"/>
  <c r="Q23" i="568" s="1"/>
  <c r="P31" i="569"/>
  <c r="P20" i="569"/>
  <c r="I20" i="6"/>
  <c r="G38" i="470"/>
  <c r="G40" i="470" s="1"/>
  <c r="F30" i="470"/>
  <c r="F32" i="470" s="1"/>
  <c r="F11" i="470"/>
  <c r="F35" i="470" s="1"/>
  <c r="J83" i="4"/>
  <c r="J95" i="4" s="1"/>
  <c r="I22" i="6"/>
  <c r="H21" i="6" l="1"/>
  <c r="I83" i="4" s="1"/>
  <c r="P32" i="569"/>
  <c r="H10" i="470"/>
  <c r="P50" i="569"/>
  <c r="P55" i="569" s="1"/>
  <c r="P56" i="569" s="1"/>
  <c r="J15" i="6"/>
  <c r="Q31" i="569"/>
  <c r="Q20" i="569"/>
  <c r="H22" i="6"/>
  <c r="R19" i="569"/>
  <c r="R19" i="568"/>
  <c r="R22" i="568"/>
  <c r="R23" i="568" s="1"/>
  <c r="S19" i="569"/>
  <c r="S19" i="568"/>
  <c r="S22" i="568"/>
  <c r="S23" i="568" s="1"/>
  <c r="F33" i="470"/>
  <c r="F34" i="470" s="1"/>
  <c r="F38" i="470" s="1"/>
  <c r="F40" i="470" s="1"/>
  <c r="J84" i="4"/>
  <c r="I95" i="4"/>
  <c r="I141" i="4" s="1"/>
  <c r="I84" i="4"/>
  <c r="J19" i="6" l="1"/>
  <c r="J20" i="6" s="1"/>
  <c r="J16" i="6"/>
  <c r="J38" i="6"/>
  <c r="J39" i="6" s="1"/>
  <c r="K78" i="4"/>
  <c r="K82" i="4" s="1"/>
  <c r="R31" i="569"/>
  <c r="R20" i="569"/>
  <c r="E60" i="569"/>
  <c r="Q50" i="569"/>
  <c r="Q55" i="569" s="1"/>
  <c r="Q56" i="569" s="1"/>
  <c r="K15" i="6"/>
  <c r="I10" i="470"/>
  <c r="Q32" i="569"/>
  <c r="S31" i="569"/>
  <c r="S20" i="569"/>
  <c r="J23" i="6"/>
  <c r="H12" i="470"/>
  <c r="G41" i="470"/>
  <c r="F41" i="470"/>
  <c r="J141" i="4"/>
  <c r="J24" i="6" l="1"/>
  <c r="J21" i="6"/>
  <c r="S32" i="569"/>
  <c r="M23" i="6" s="1"/>
  <c r="M15" i="6"/>
  <c r="S50" i="569"/>
  <c r="S55" i="569" s="1"/>
  <c r="S56" i="569" s="1"/>
  <c r="K16" i="6"/>
  <c r="S15" i="6"/>
  <c r="L78" i="4"/>
  <c r="L82" i="4" s="1"/>
  <c r="K38" i="6"/>
  <c r="K39" i="6" s="1"/>
  <c r="K19" i="6"/>
  <c r="F60" i="569"/>
  <c r="E61" i="569"/>
  <c r="R50" i="569"/>
  <c r="R55" i="569" s="1"/>
  <c r="R56" i="569" s="1"/>
  <c r="R32" i="569"/>
  <c r="L15" i="6"/>
  <c r="J10" i="470"/>
  <c r="E45" i="470" s="1"/>
  <c r="U20" i="569"/>
  <c r="I12" i="470"/>
  <c r="K23" i="6"/>
  <c r="H11" i="470"/>
  <c r="H35" i="470" s="1"/>
  <c r="H30" i="470"/>
  <c r="H32" i="470" s="1"/>
  <c r="H33" i="470" s="1"/>
  <c r="H34" i="470" s="1"/>
  <c r="H38" i="470" l="1"/>
  <c r="H40" i="470" s="1"/>
  <c r="H41" i="470" s="1"/>
  <c r="J12" i="470"/>
  <c r="U32" i="569"/>
  <c r="L23" i="6"/>
  <c r="E63" i="569"/>
  <c r="F61" i="569"/>
  <c r="K20" i="6"/>
  <c r="S19" i="6"/>
  <c r="I11" i="470"/>
  <c r="I35" i="470" s="1"/>
  <c r="I30" i="470"/>
  <c r="I32" i="470" s="1"/>
  <c r="I33" i="470" s="1"/>
  <c r="I34" i="470" s="1"/>
  <c r="N78" i="4"/>
  <c r="N82" i="4" s="1"/>
  <c r="M16" i="6"/>
  <c r="N16" i="6" s="1"/>
  <c r="M19" i="6"/>
  <c r="M20" i="6" s="1"/>
  <c r="M38" i="6"/>
  <c r="M39" i="6" s="1"/>
  <c r="M24" i="6"/>
  <c r="K83" i="4"/>
  <c r="J22" i="6"/>
  <c r="S23" i="6"/>
  <c r="K24" i="6"/>
  <c r="K21" i="6"/>
  <c r="L19" i="6"/>
  <c r="T15" i="6"/>
  <c r="L16" i="6"/>
  <c r="M78" i="4"/>
  <c r="L38" i="6"/>
  <c r="L39" i="6" s="1"/>
  <c r="T19" i="6" l="1"/>
  <c r="L20" i="6"/>
  <c r="N15" i="6"/>
  <c r="O16" i="6"/>
  <c r="S21" i="6"/>
  <c r="K22" i="6"/>
  <c r="L83" i="4"/>
  <c r="I38" i="470"/>
  <c r="I40" i="470" s="1"/>
  <c r="M82" i="4"/>
  <c r="U89" i="4"/>
  <c r="Q8" i="5"/>
  <c r="T78" i="4"/>
  <c r="AD41" i="4" s="1"/>
  <c r="E11" i="5" s="1"/>
  <c r="V25" i="5" s="1"/>
  <c r="K95" i="4"/>
  <c r="K141" i="4" s="1"/>
  <c r="K84" i="4"/>
  <c r="M21" i="6"/>
  <c r="T23" i="6"/>
  <c r="L24" i="6"/>
  <c r="L21" i="6"/>
  <c r="J11" i="470"/>
  <c r="J35" i="470" s="1"/>
  <c r="J30" i="470"/>
  <c r="J32" i="470" s="1"/>
  <c r="J33" i="470" s="1"/>
  <c r="J34" i="470" s="1"/>
  <c r="J38" i="470" l="1"/>
  <c r="J40" i="470" s="1"/>
  <c r="J41" i="470" s="1"/>
  <c r="E48" i="470" s="1"/>
  <c r="E49" i="470" s="1"/>
  <c r="G47" i="470" s="1"/>
  <c r="AJ25" i="5"/>
  <c r="B25" i="5"/>
  <c r="V26" i="5"/>
  <c r="V24" i="5"/>
  <c r="AC25" i="5"/>
  <c r="R8" i="5"/>
  <c r="Q9" i="5"/>
  <c r="T82" i="4"/>
  <c r="I41" i="470"/>
  <c r="L22" i="6"/>
  <c r="M83" i="4"/>
  <c r="M84" i="4" s="1"/>
  <c r="T84" i="4" s="1"/>
  <c r="T21" i="6"/>
  <c r="O15" i="6"/>
  <c r="P16" i="6"/>
  <c r="N19" i="6"/>
  <c r="O78" i="4"/>
  <c r="O82" i="4" s="1"/>
  <c r="L95" i="4"/>
  <c r="L141" i="4" s="1"/>
  <c r="L84" i="4"/>
  <c r="P83" i="4"/>
  <c r="P95" i="4" s="1"/>
  <c r="M22" i="6"/>
  <c r="N22" i="6" s="1"/>
  <c r="N21" i="6" l="1"/>
  <c r="Q83" i="4" s="1"/>
  <c r="Q95" i="4" s="1"/>
  <c r="O22" i="6"/>
  <c r="V87" i="5"/>
  <c r="Y9" i="5"/>
  <c r="Y8" i="5" s="1"/>
  <c r="Z8" i="5" s="1"/>
  <c r="X11" i="5" s="1"/>
  <c r="F11" i="5" s="1"/>
  <c r="AE41" i="4" s="1"/>
  <c r="AF41" i="4" s="1"/>
  <c r="N20" i="6"/>
  <c r="B24" i="5"/>
  <c r="AC24" i="5"/>
  <c r="AJ24" i="5"/>
  <c r="V23" i="5"/>
  <c r="M95" i="4"/>
  <c r="M141" i="4" s="1"/>
  <c r="N83" i="4"/>
  <c r="Q16" i="6"/>
  <c r="Q15" i="6" s="1"/>
  <c r="P15" i="6"/>
  <c r="B26" i="5"/>
  <c r="V27" i="5"/>
  <c r="AJ26" i="5"/>
  <c r="AC26" i="5"/>
  <c r="O19" i="6"/>
  <c r="P78" i="4"/>
  <c r="P82" i="4" s="1"/>
  <c r="P84" i="4" s="1"/>
  <c r="B42" i="5"/>
  <c r="C25" i="5"/>
  <c r="N23" i="6" l="1"/>
  <c r="N24" i="6" s="1"/>
  <c r="N95" i="4"/>
  <c r="O83" i="4"/>
  <c r="N84" i="4"/>
  <c r="AC23" i="5"/>
  <c r="V22" i="5"/>
  <c r="B23" i="5"/>
  <c r="AJ23" i="5"/>
  <c r="B41" i="5"/>
  <c r="C24" i="5"/>
  <c r="D25" i="5"/>
  <c r="D42" i="5" s="1"/>
  <c r="C42" i="5"/>
  <c r="T89" i="4"/>
  <c r="V89" i="4" s="1"/>
  <c r="W89" i="4" s="1"/>
  <c r="I89" i="4" s="1"/>
  <c r="G11" i="5"/>
  <c r="O20" i="6"/>
  <c r="AC27" i="5"/>
  <c r="B27" i="5"/>
  <c r="V28" i="5"/>
  <c r="AJ27" i="5"/>
  <c r="C26" i="5"/>
  <c r="B43" i="5"/>
  <c r="AC87" i="5"/>
  <c r="AJ87" i="5" s="1"/>
  <c r="V86" i="5"/>
  <c r="V88" i="5"/>
  <c r="C87" i="5"/>
  <c r="Q78" i="4"/>
  <c r="Q82" i="4" s="1"/>
  <c r="Q84" i="4" s="1"/>
  <c r="P19" i="6"/>
  <c r="P20" i="6" s="1"/>
  <c r="O21" i="6"/>
  <c r="R83" i="4" s="1"/>
  <c r="R95" i="4" s="1"/>
  <c r="P22" i="6"/>
  <c r="R78" i="4"/>
  <c r="R82" i="4" s="1"/>
  <c r="Q19" i="6"/>
  <c r="Q20" i="6" s="1"/>
  <c r="I296" i="4" l="1"/>
  <c r="I298" i="4" s="1"/>
  <c r="J89" i="4"/>
  <c r="I172" i="4"/>
  <c r="N29" i="4"/>
  <c r="I104" i="4"/>
  <c r="I93" i="4"/>
  <c r="I88" i="4"/>
  <c r="D24" i="5"/>
  <c r="D41" i="5" s="1"/>
  <c r="C41" i="5"/>
  <c r="C86" i="5"/>
  <c r="AC86" i="5"/>
  <c r="AJ86" i="5" s="1"/>
  <c r="V85" i="5"/>
  <c r="D26" i="5"/>
  <c r="D43" i="5" s="1"/>
  <c r="C43" i="5"/>
  <c r="B40" i="5"/>
  <c r="C23" i="5"/>
  <c r="B22" i="5"/>
  <c r="AJ22" i="5"/>
  <c r="AC22" i="5"/>
  <c r="D87" i="5"/>
  <c r="D99" i="5" s="1"/>
  <c r="C99" i="5"/>
  <c r="V29" i="5"/>
  <c r="AC28" i="5"/>
  <c r="B28" i="5"/>
  <c r="AJ28" i="5"/>
  <c r="C27" i="5"/>
  <c r="B44" i="5"/>
  <c r="R84" i="4"/>
  <c r="O95" i="4"/>
  <c r="O84" i="4"/>
  <c r="C88" i="5"/>
  <c r="V89" i="5"/>
  <c r="AC88" i="5"/>
  <c r="AJ88" i="5" s="1"/>
  <c r="Q22" i="6"/>
  <c r="Q21" i="6" s="1"/>
  <c r="Q23" i="6" s="1"/>
  <c r="Q24" i="6" s="1"/>
  <c r="P21" i="6"/>
  <c r="P23" i="6" s="1"/>
  <c r="P24" i="6" s="1"/>
  <c r="O23" i="6"/>
  <c r="O24" i="6" s="1"/>
  <c r="C21" i="564"/>
  <c r="D5" i="564" s="1"/>
  <c r="E5" i="564" s="1"/>
  <c r="C44" i="5" l="1"/>
  <c r="D27" i="5"/>
  <c r="D44" i="5" s="1"/>
  <c r="V84" i="5"/>
  <c r="AC85" i="5"/>
  <c r="AJ85" i="5" s="1"/>
  <c r="C85" i="5"/>
  <c r="D86" i="5"/>
  <c r="D98" i="5" s="1"/>
  <c r="C98" i="5"/>
  <c r="N31" i="4"/>
  <c r="I97" i="4"/>
  <c r="AC89" i="5"/>
  <c r="AJ89" i="5" s="1"/>
  <c r="V90" i="5"/>
  <c r="C89" i="5"/>
  <c r="N30" i="4"/>
  <c r="K18" i="518"/>
  <c r="N51" i="4"/>
  <c r="G28" i="496" s="1"/>
  <c r="F44" i="4"/>
  <c r="N34" i="4"/>
  <c r="C100" i="5"/>
  <c r="D88" i="5"/>
  <c r="D100" i="5" s="1"/>
  <c r="B39" i="5"/>
  <c r="C22" i="5"/>
  <c r="C28" i="5"/>
  <c r="B45" i="5"/>
  <c r="C40" i="5"/>
  <c r="D23" i="5"/>
  <c r="D40" i="5" s="1"/>
  <c r="J93" i="4"/>
  <c r="K89" i="4"/>
  <c r="J296" i="4"/>
  <c r="J298" i="4" s="1"/>
  <c r="O29" i="4"/>
  <c r="J172" i="4"/>
  <c r="J88" i="4"/>
  <c r="J104" i="4"/>
  <c r="B29" i="5"/>
  <c r="AC29" i="5"/>
  <c r="AJ29" i="5"/>
  <c r="V30" i="5"/>
  <c r="I306" i="4"/>
  <c r="I307" i="4"/>
  <c r="I299" i="4"/>
  <c r="I302" i="4" s="1"/>
  <c r="I308" i="4"/>
  <c r="I309" i="4"/>
  <c r="C40" i="564"/>
  <c r="C42" i="564" s="1"/>
  <c r="D13" i="564" s="1"/>
  <c r="E13" i="564" s="1"/>
  <c r="L17" i="564" s="1"/>
  <c r="C35" i="564"/>
  <c r="D7" i="564" s="1"/>
  <c r="J309" i="4" l="1"/>
  <c r="J307" i="4"/>
  <c r="J306" i="4"/>
  <c r="J308" i="4"/>
  <c r="K22" i="518"/>
  <c r="K23" i="518" s="1"/>
  <c r="K19" i="518"/>
  <c r="K93" i="4"/>
  <c r="L89" i="4"/>
  <c r="P29" i="4"/>
  <c r="K88" i="4"/>
  <c r="K104" i="4"/>
  <c r="K172" i="4"/>
  <c r="K296" i="4"/>
  <c r="K298" i="4" s="1"/>
  <c r="O31" i="4"/>
  <c r="O32" i="4" s="1"/>
  <c r="J97" i="4"/>
  <c r="J107" i="4" s="1"/>
  <c r="D89" i="5"/>
  <c r="D101" i="5" s="1"/>
  <c r="C101" i="5"/>
  <c r="I310" i="4"/>
  <c r="I107" i="4"/>
  <c r="I109" i="4" s="1"/>
  <c r="I101" i="4"/>
  <c r="AC90" i="5"/>
  <c r="AJ90" i="5" s="1"/>
  <c r="C90" i="5"/>
  <c r="AJ30" i="5"/>
  <c r="AC30" i="5"/>
  <c r="B30" i="5"/>
  <c r="C45" i="5"/>
  <c r="D28" i="5"/>
  <c r="D45" i="5" s="1"/>
  <c r="N32" i="4"/>
  <c r="F45" i="4"/>
  <c r="D22" i="5"/>
  <c r="D39" i="5" s="1"/>
  <c r="C39" i="5"/>
  <c r="B46" i="5"/>
  <c r="C29" i="5"/>
  <c r="C97" i="5"/>
  <c r="D85" i="5"/>
  <c r="D97" i="5" s="1"/>
  <c r="AC84" i="5"/>
  <c r="AJ84" i="5" s="1"/>
  <c r="C84" i="5"/>
  <c r="N52" i="4"/>
  <c r="G29" i="496" s="1"/>
  <c r="F46" i="4"/>
  <c r="O34" i="4"/>
  <c r="O30" i="4"/>
  <c r="L18" i="518"/>
  <c r="C6" i="564"/>
  <c r="E7" i="564"/>
  <c r="I17" i="564" s="1"/>
  <c r="J310" i="4" l="1"/>
  <c r="K307" i="4"/>
  <c r="K308" i="4"/>
  <c r="K309" i="4"/>
  <c r="K306" i="4"/>
  <c r="C30" i="5"/>
  <c r="B47" i="5"/>
  <c r="L22" i="518"/>
  <c r="L23" i="518" s="1"/>
  <c r="L19" i="518"/>
  <c r="C96" i="5"/>
  <c r="D84" i="5"/>
  <c r="D96" i="5" s="1"/>
  <c r="M18" i="518"/>
  <c r="P30" i="4"/>
  <c r="P34" i="4"/>
  <c r="L296" i="4"/>
  <c r="L298" i="4" s="1"/>
  <c r="AE53" i="4"/>
  <c r="AE58" i="4" s="1"/>
  <c r="L88" i="4"/>
  <c r="Q29" i="4"/>
  <c r="L93" i="4"/>
  <c r="L172" i="4"/>
  <c r="M89" i="4"/>
  <c r="L104" i="4"/>
  <c r="C46" i="5"/>
  <c r="D29" i="5"/>
  <c r="D46" i="5" s="1"/>
  <c r="I110" i="4"/>
  <c r="I123" i="4" s="1"/>
  <c r="D90" i="5"/>
  <c r="D102" i="5" s="1"/>
  <c r="C102" i="5"/>
  <c r="K97" i="4"/>
  <c r="K107" i="4" s="1"/>
  <c r="P31" i="4"/>
  <c r="P32" i="4" s="1"/>
  <c r="L308" i="4" l="1"/>
  <c r="L309" i="4"/>
  <c r="L307" i="4"/>
  <c r="L306" i="4"/>
  <c r="I111" i="4"/>
  <c r="I116" i="4" s="1"/>
  <c r="I117" i="4" s="1"/>
  <c r="C47" i="5"/>
  <c r="D30" i="5"/>
  <c r="D47" i="5" s="1"/>
  <c r="L97" i="4"/>
  <c r="Q31" i="4"/>
  <c r="AE55" i="4"/>
  <c r="K310" i="4"/>
  <c r="M88" i="4"/>
  <c r="M104" i="4"/>
  <c r="AF53" i="4"/>
  <c r="M296" i="4"/>
  <c r="M298" i="4" s="1"/>
  <c r="M172" i="4"/>
  <c r="R29" i="4"/>
  <c r="M93" i="4"/>
  <c r="N89" i="4"/>
  <c r="M19" i="518"/>
  <c r="M22" i="518"/>
  <c r="M23" i="518" s="1"/>
  <c r="S29" i="4"/>
  <c r="N18" i="518"/>
  <c r="Q30" i="4"/>
  <c r="Q34" i="4"/>
  <c r="S34" i="4" s="1"/>
  <c r="L310" i="4" l="1"/>
  <c r="AC53" i="4"/>
  <c r="AF58" i="4"/>
  <c r="N22" i="518"/>
  <c r="N23" i="518" s="1"/>
  <c r="N19" i="518"/>
  <c r="Q32" i="4"/>
  <c r="S31" i="4"/>
  <c r="R30" i="4"/>
  <c r="R34" i="4"/>
  <c r="T34" i="4" s="1"/>
  <c r="M17" i="496" s="1"/>
  <c r="T29" i="4"/>
  <c r="O18" i="518"/>
  <c r="U29" i="4"/>
  <c r="U34" i="4" s="1"/>
  <c r="I181" i="4"/>
  <c r="I102" i="4"/>
  <c r="I103" i="4" s="1"/>
  <c r="I122" i="4"/>
  <c r="I124" i="4" s="1"/>
  <c r="J121" i="4" s="1"/>
  <c r="I118" i="4"/>
  <c r="X47" i="4"/>
  <c r="AF55" i="4"/>
  <c r="AC55" i="4" s="1"/>
  <c r="R31" i="4"/>
  <c r="T93" i="4"/>
  <c r="M97" i="4"/>
  <c r="AE56" i="4"/>
  <c r="L107" i="4"/>
  <c r="N104" i="4"/>
  <c r="N88" i="4"/>
  <c r="N172" i="4"/>
  <c r="N93" i="4"/>
  <c r="O89" i="4"/>
  <c r="N296" i="4"/>
  <c r="N298" i="4" s="1"/>
  <c r="AG53" i="4"/>
  <c r="AG58" i="4" s="1"/>
  <c r="M308" i="4"/>
  <c r="M309" i="4"/>
  <c r="M306" i="4"/>
  <c r="M307" i="4"/>
  <c r="J59" i="4" l="1"/>
  <c r="AC33" i="4"/>
  <c r="O88" i="4"/>
  <c r="O296" i="4"/>
  <c r="O298" i="4" s="1"/>
  <c r="P89" i="4"/>
  <c r="O104" i="4"/>
  <c r="O172" i="4"/>
  <c r="O93" i="4"/>
  <c r="O97" i="4" s="1"/>
  <c r="O107" i="4" s="1"/>
  <c r="AD53" i="4"/>
  <c r="I59" i="4" s="1"/>
  <c r="AF56" i="4"/>
  <c r="AC56" i="4" s="1"/>
  <c r="M107" i="4"/>
  <c r="R32" i="4"/>
  <c r="Q10" i="5"/>
  <c r="T31" i="4"/>
  <c r="N306" i="4"/>
  <c r="N308" i="4"/>
  <c r="N307" i="4"/>
  <c r="N309" i="4"/>
  <c r="N42" i="4"/>
  <c r="I156" i="4"/>
  <c r="I157" i="4" s="1"/>
  <c r="AG55" i="4"/>
  <c r="AD55" i="4" s="1"/>
  <c r="Y47" i="4"/>
  <c r="N97" i="4"/>
  <c r="N38" i="4"/>
  <c r="I184" i="4"/>
  <c r="AD58" i="4"/>
  <c r="M59" i="4" s="1"/>
  <c r="AC58" i="4"/>
  <c r="L59" i="4" s="1"/>
  <c r="O19" i="518"/>
  <c r="O22" i="518"/>
  <c r="O23" i="518" s="1"/>
  <c r="M310" i="4"/>
  <c r="S10" i="4"/>
  <c r="T10" i="4" s="1"/>
  <c r="T13" i="4" s="1"/>
  <c r="H211" i="4"/>
  <c r="T57" i="4"/>
  <c r="T59" i="4" s="1"/>
  <c r="T61" i="4" s="1"/>
  <c r="AG56" i="4" l="1"/>
  <c r="AD56" i="4" s="1"/>
  <c r="T60" i="4" s="1"/>
  <c r="T62" i="4" s="1"/>
  <c r="T63" i="4" s="1"/>
  <c r="N107" i="4"/>
  <c r="I11" i="5"/>
  <c r="I7" i="5"/>
  <c r="I10" i="5"/>
  <c r="P19" i="5" s="1"/>
  <c r="I9" i="5"/>
  <c r="K19" i="5" s="1"/>
  <c r="I8" i="5"/>
  <c r="F19" i="5" s="1"/>
  <c r="P93" i="4"/>
  <c r="P97" i="4" s="1"/>
  <c r="P107" i="4" s="1"/>
  <c r="P88" i="4"/>
  <c r="Q89" i="4"/>
  <c r="P172" i="4"/>
  <c r="P296" i="4"/>
  <c r="P298" i="4" s="1"/>
  <c r="P104" i="4"/>
  <c r="K25" i="518"/>
  <c r="K27" i="518" s="1"/>
  <c r="K28" i="518" s="1"/>
  <c r="G20" i="496"/>
  <c r="G22" i="496" s="1"/>
  <c r="G23" i="496" s="1"/>
  <c r="N211" i="4"/>
  <c r="N212" i="4" s="1"/>
  <c r="F64" i="4" s="1"/>
  <c r="J211" i="4"/>
  <c r="J212" i="4" s="1"/>
  <c r="F60" i="4" s="1"/>
  <c r="O211" i="4"/>
  <c r="O212" i="4" s="1"/>
  <c r="M211" i="4"/>
  <c r="M212" i="4" s="1"/>
  <c r="F63" i="4" s="1"/>
  <c r="J63" i="4" s="1"/>
  <c r="Q211" i="4"/>
  <c r="Q212" i="4" s="1"/>
  <c r="P211" i="4"/>
  <c r="P212" i="4" s="1"/>
  <c r="L211" i="4"/>
  <c r="L212" i="4" s="1"/>
  <c r="F62" i="4" s="1"/>
  <c r="R211" i="4"/>
  <c r="R212" i="4" s="1"/>
  <c r="K211" i="4"/>
  <c r="K212" i="4" s="1"/>
  <c r="F61" i="4" s="1"/>
  <c r="O309" i="4"/>
  <c r="O308" i="4"/>
  <c r="O307" i="4"/>
  <c r="O306" i="4"/>
  <c r="T14" i="4"/>
  <c r="U14" i="4" s="1"/>
  <c r="U15" i="4"/>
  <c r="T16" i="4"/>
  <c r="K59" i="4"/>
  <c r="AC34" i="4"/>
  <c r="I185" i="4"/>
  <c r="I189" i="4" s="1"/>
  <c r="N310" i="4"/>
  <c r="O310" i="4" l="1"/>
  <c r="K63" i="4"/>
  <c r="K54" i="5"/>
  <c r="K66" i="5" s="1"/>
  <c r="K81" i="5"/>
  <c r="K93" i="5" s="1"/>
  <c r="K36" i="5"/>
  <c r="P308" i="4"/>
  <c r="P306" i="4"/>
  <c r="P309" i="4"/>
  <c r="P307" i="4"/>
  <c r="M61" i="4"/>
  <c r="I61" i="4"/>
  <c r="L61" i="4"/>
  <c r="J61" i="4"/>
  <c r="K61" i="4"/>
  <c r="Q104" i="4"/>
  <c r="Q93" i="4"/>
  <c r="Q97" i="4" s="1"/>
  <c r="Q107" i="4" s="1"/>
  <c r="R89" i="4"/>
  <c r="Q172" i="4"/>
  <c r="Q296" i="4"/>
  <c r="Q298" i="4" s="1"/>
  <c r="Q88" i="4"/>
  <c r="I195" i="4"/>
  <c r="I164" i="4"/>
  <c r="N53" i="4" s="1"/>
  <c r="G30" i="496" s="1"/>
  <c r="I190" i="4"/>
  <c r="L62" i="4"/>
  <c r="M62" i="4"/>
  <c r="I62" i="4"/>
  <c r="K62" i="4"/>
  <c r="J62" i="4"/>
  <c r="N39" i="4"/>
  <c r="N41" i="4" s="1"/>
  <c r="M39" i="414" s="1"/>
  <c r="M40" i="414" s="1"/>
  <c r="N40" i="414" s="1"/>
  <c r="O40" i="414" s="1"/>
  <c r="P40" i="414" s="1"/>
  <c r="Q40" i="414" s="1"/>
  <c r="Q47" i="414" s="1"/>
  <c r="Q48" i="414" s="1"/>
  <c r="T49" i="414" s="1"/>
  <c r="H233" i="4"/>
  <c r="M63" i="4"/>
  <c r="L63" i="4"/>
  <c r="I63" i="4"/>
  <c r="L60" i="4"/>
  <c r="M60" i="4"/>
  <c r="I60" i="4"/>
  <c r="K60" i="4"/>
  <c r="J60" i="4"/>
  <c r="P54" i="5"/>
  <c r="P66" i="5" s="1"/>
  <c r="P81" i="5"/>
  <c r="P93" i="5" s="1"/>
  <c r="P36" i="5"/>
  <c r="F54" i="5"/>
  <c r="F66" i="5" s="1"/>
  <c r="F81" i="5"/>
  <c r="F93" i="5" s="1"/>
  <c r="F36" i="5"/>
  <c r="U13" i="4"/>
  <c r="D9" i="1" s="1"/>
  <c r="M64" i="4"/>
  <c r="I64" i="4"/>
  <c r="L64" i="4"/>
  <c r="J64" i="4"/>
  <c r="K64" i="4"/>
  <c r="T64" i="4"/>
  <c r="N59" i="4" s="1"/>
  <c r="N63" i="4" s="1"/>
  <c r="O63" i="4"/>
  <c r="O61" i="4"/>
  <c r="O62" i="4"/>
  <c r="O64" i="4"/>
  <c r="O60" i="4"/>
  <c r="N61" i="4" l="1"/>
  <c r="N60" i="4"/>
  <c r="N64" i="4"/>
  <c r="N62" i="4"/>
  <c r="N44" i="4"/>
  <c r="N46" i="4" s="1"/>
  <c r="I191" i="4"/>
  <c r="N45" i="4" s="1"/>
  <c r="N47" i="4" s="1"/>
  <c r="I197" i="4"/>
  <c r="I274" i="4" s="1"/>
  <c r="P310" i="4"/>
  <c r="Q308" i="4"/>
  <c r="Q309" i="4"/>
  <c r="Q307" i="4"/>
  <c r="Q306" i="4"/>
  <c r="R172" i="4"/>
  <c r="R93" i="4"/>
  <c r="R97" i="4" s="1"/>
  <c r="R107" i="4" s="1"/>
  <c r="R296" i="4"/>
  <c r="R298" i="4" s="1"/>
  <c r="R104" i="4"/>
  <c r="R88" i="4"/>
  <c r="Q310" i="4" l="1"/>
  <c r="R308" i="4"/>
  <c r="R306" i="4"/>
  <c r="R307" i="4"/>
  <c r="R309" i="4"/>
  <c r="I290" i="4"/>
  <c r="I314" i="4" s="1"/>
  <c r="J266" i="4" s="1"/>
  <c r="J258" i="4" s="1"/>
  <c r="I291" i="4" l="1"/>
  <c r="I315" i="4" s="1"/>
  <c r="J267" i="4" s="1"/>
  <c r="R310" i="4"/>
  <c r="I292" i="4" l="1"/>
  <c r="I316" i="4" s="1"/>
  <c r="J268" i="4" s="1"/>
  <c r="J260" i="4" s="1"/>
  <c r="J276" i="4" s="1"/>
  <c r="J259" i="4"/>
  <c r="J275" i="4" s="1"/>
  <c r="J251" i="4"/>
  <c r="I293" i="4" l="1"/>
  <c r="I317" i="4" s="1"/>
  <c r="J269" i="4" s="1"/>
  <c r="J261" i="4" s="1"/>
  <c r="J277" i="4" s="1"/>
  <c r="J252" i="4"/>
  <c r="J253" i="4" l="1"/>
  <c r="I294" i="4"/>
  <c r="I198" i="4" s="1"/>
  <c r="I199" i="4" s="1"/>
  <c r="I273" i="4" s="1"/>
  <c r="I313" i="4" s="1"/>
  <c r="I278" i="4" l="1"/>
  <c r="I201" i="4"/>
  <c r="J265" i="4"/>
  <c r="I133" i="4"/>
  <c r="I138" i="4" s="1"/>
  <c r="I144" i="4" s="1"/>
  <c r="I318" i="4"/>
  <c r="N43" i="4" l="1"/>
  <c r="I202" i="4"/>
  <c r="I200" i="4" s="1"/>
  <c r="I148" i="4"/>
  <c r="J257" i="4"/>
  <c r="J262" i="4" s="1"/>
  <c r="J99" i="4" s="1"/>
  <c r="J270" i="4"/>
  <c r="J299" i="4" s="1"/>
  <c r="J302" i="4" s="1"/>
  <c r="J249" i="4"/>
  <c r="J254" i="4" l="1"/>
  <c r="J177" i="4"/>
  <c r="I152" i="4"/>
  <c r="I159" i="4"/>
  <c r="I160" i="4" s="1"/>
  <c r="I162" i="4" s="1"/>
  <c r="I161" i="4"/>
  <c r="K29" i="518"/>
  <c r="N50" i="4"/>
  <c r="G27" i="496" l="1"/>
  <c r="K30" i="518"/>
  <c r="J98" i="4"/>
  <c r="J178" i="4"/>
  <c r="J165" i="4" s="1"/>
  <c r="O52" i="4" l="1"/>
  <c r="H29" i="496" s="1"/>
  <c r="J108" i="4"/>
  <c r="J109" i="4" s="1"/>
  <c r="J100" i="4"/>
  <c r="J101" i="4" s="1"/>
  <c r="O51" i="4"/>
  <c r="H28" i="496" s="1"/>
  <c r="J179" i="4"/>
  <c r="O37" i="4" l="1"/>
  <c r="J113" i="4"/>
  <c r="J110" i="4"/>
  <c r="J123" i="4" s="1"/>
  <c r="J111" i="4" l="1"/>
  <c r="J116" i="4" s="1"/>
  <c r="J117" i="4" s="1"/>
  <c r="J118" i="4" s="1"/>
  <c r="L24" i="518"/>
  <c r="H19" i="496"/>
  <c r="J122" i="4" l="1"/>
  <c r="J124" i="4" s="1"/>
  <c r="K121" i="4" s="1"/>
  <c r="J102" i="4"/>
  <c r="J103" i="4" s="1"/>
  <c r="O42" i="4" s="1"/>
  <c r="J181" i="4"/>
  <c r="O38" i="4" s="1"/>
  <c r="J184" i="4" l="1"/>
  <c r="J185" i="4" s="1"/>
  <c r="O39" i="4" s="1"/>
  <c r="O41" i="4" s="1"/>
  <c r="H20" i="496"/>
  <c r="H22" i="496" s="1"/>
  <c r="H23" i="496" s="1"/>
  <c r="L25" i="518"/>
  <c r="L27" i="518" s="1"/>
  <c r="L28" i="518" s="1"/>
  <c r="H234" i="4" l="1"/>
  <c r="J156" i="4" s="1"/>
  <c r="J157" i="4" s="1"/>
  <c r="J189" i="4"/>
  <c r="J190" i="4" s="1"/>
  <c r="J164" i="4" l="1"/>
  <c r="O53" i="4" s="1"/>
  <c r="H30" i="496" s="1"/>
  <c r="J195" i="4"/>
  <c r="J197" i="4" s="1"/>
  <c r="J274" i="4" s="1"/>
  <c r="J191" i="4"/>
  <c r="O45" i="4" s="1"/>
  <c r="O47" i="4" s="1"/>
  <c r="O44" i="4"/>
  <c r="O46" i="4" s="1"/>
  <c r="J290" i="4" l="1"/>
  <c r="J314" i="4" s="1"/>
  <c r="K266" i="4" s="1"/>
  <c r="K258" i="4" s="1"/>
  <c r="J291" i="4" l="1"/>
  <c r="J315" i="4" s="1"/>
  <c r="K267" i="4" s="1"/>
  <c r="J292" i="4" l="1"/>
  <c r="J316" i="4" s="1"/>
  <c r="K268" i="4" s="1"/>
  <c r="K252" i="4" s="1"/>
  <c r="K251" i="4"/>
  <c r="K259" i="4"/>
  <c r="K275" i="4" s="1"/>
  <c r="J293" i="4" l="1"/>
  <c r="J317" i="4" s="1"/>
  <c r="K269" i="4" s="1"/>
  <c r="K253" i="4" s="1"/>
  <c r="K260" i="4"/>
  <c r="K276" i="4" s="1"/>
  <c r="K261" i="4" l="1"/>
  <c r="K277" i="4" s="1"/>
  <c r="J294" i="4"/>
  <c r="J198" i="4" s="1"/>
  <c r="J199" i="4" s="1"/>
  <c r="J273" i="4" s="1"/>
  <c r="J278" i="4" s="1"/>
  <c r="J313" i="4" l="1"/>
  <c r="J133" i="4" s="1"/>
  <c r="J138" i="4" s="1"/>
  <c r="J144" i="4" s="1"/>
  <c r="J318" i="4" l="1"/>
  <c r="O43" i="4" s="1"/>
  <c r="L29" i="518" s="1"/>
  <c r="J201" i="4"/>
  <c r="K265" i="4"/>
  <c r="O50" i="4" l="1"/>
  <c r="L30" i="518" s="1"/>
  <c r="J202" i="4"/>
  <c r="J200" i="4" s="1"/>
  <c r="J148" i="4"/>
  <c r="J161" i="4" s="1"/>
  <c r="K249" i="4"/>
  <c r="K270" i="4"/>
  <c r="K299" i="4" s="1"/>
  <c r="K302" i="4" s="1"/>
  <c r="K257" i="4"/>
  <c r="K262" i="4" s="1"/>
  <c r="K99" i="4" s="1"/>
  <c r="H27" i="496" l="1"/>
  <c r="J159" i="4"/>
  <c r="J160" i="4" s="1"/>
  <c r="J162" i="4" s="1"/>
  <c r="J152" i="4"/>
  <c r="K254" i="4"/>
  <c r="K177" i="4"/>
  <c r="K98" i="4" l="1"/>
  <c r="K178" i="4"/>
  <c r="K165" i="4" l="1"/>
  <c r="K179" i="4"/>
  <c r="P37" i="4" s="1"/>
  <c r="P52" i="4"/>
  <c r="I29" i="496" s="1"/>
  <c r="P51" i="4"/>
  <c r="I28" i="496" s="1"/>
  <c r="K108" i="4"/>
  <c r="K100" i="4"/>
  <c r="K101" i="4" s="1"/>
  <c r="K109" i="4" l="1"/>
  <c r="K113" i="4"/>
  <c r="M24" i="518"/>
  <c r="I19" i="496"/>
  <c r="K110" i="4" l="1"/>
  <c r="K123" i="4" s="1"/>
  <c r="K111" i="4" l="1"/>
  <c r="K116" i="4" s="1"/>
  <c r="K117" i="4" s="1"/>
  <c r="K181" i="4" s="1"/>
  <c r="K102" i="4" l="1"/>
  <c r="K103" i="4" s="1"/>
  <c r="P42" i="4" s="1"/>
  <c r="K118" i="4"/>
  <c r="K122" i="4"/>
  <c r="K124" i="4" s="1"/>
  <c r="L121" i="4" s="1"/>
  <c r="P38" i="4"/>
  <c r="K184" i="4"/>
  <c r="K185" i="4" l="1"/>
  <c r="K189" i="4" s="1"/>
  <c r="M25" i="518"/>
  <c r="M27" i="518" s="1"/>
  <c r="M28" i="518" s="1"/>
  <c r="I20" i="496"/>
  <c r="I22" i="496" s="1"/>
  <c r="I23" i="496" s="1"/>
  <c r="K195" i="4" l="1"/>
  <c r="K197" i="4" s="1"/>
  <c r="K274" i="4" s="1"/>
  <c r="K290" i="4" s="1"/>
  <c r="K291" i="4" s="1"/>
  <c r="K315" i="4" s="1"/>
  <c r="L267" i="4" s="1"/>
  <c r="L259" i="4" s="1"/>
  <c r="L275" i="4" s="1"/>
  <c r="K190" i="4"/>
  <c r="K164" i="4"/>
  <c r="P53" i="4" s="1"/>
  <c r="I30" i="496" s="1"/>
  <c r="P39" i="4"/>
  <c r="P41" i="4" s="1"/>
  <c r="H235" i="4"/>
  <c r="K156" i="4" s="1"/>
  <c r="K314" i="4" l="1"/>
  <c r="L266" i="4" s="1"/>
  <c r="L258" i="4" s="1"/>
  <c r="K292" i="4"/>
  <c r="K316" i="4" s="1"/>
  <c r="L268" i="4" s="1"/>
  <c r="L252" i="4" s="1"/>
  <c r="L251" i="4"/>
  <c r="P44" i="4"/>
  <c r="P46" i="4" s="1"/>
  <c r="K191" i="4"/>
  <c r="P45" i="4" s="1"/>
  <c r="P47" i="4" s="1"/>
  <c r="K293" i="4" l="1"/>
  <c r="K317" i="4" s="1"/>
  <c r="L269" i="4" s="1"/>
  <c r="L260" i="4"/>
  <c r="L276" i="4" s="1"/>
  <c r="K294" i="4" l="1"/>
  <c r="K198" i="4" s="1"/>
  <c r="K199" i="4" s="1"/>
  <c r="K273" i="4" s="1"/>
  <c r="K313" i="4" s="1"/>
  <c r="L261" i="4"/>
  <c r="L277" i="4" s="1"/>
  <c r="L253" i="4"/>
  <c r="K278" i="4" l="1"/>
  <c r="K201" i="4"/>
  <c r="K318" i="4"/>
  <c r="K133" i="4"/>
  <c r="K138" i="4" s="1"/>
  <c r="K144" i="4" s="1"/>
  <c r="L265" i="4"/>
  <c r="L257" i="4" l="1"/>
  <c r="L262" i="4" s="1"/>
  <c r="L99" i="4" s="1"/>
  <c r="L270" i="4"/>
  <c r="L299" i="4" s="1"/>
  <c r="L302" i="4" s="1"/>
  <c r="L249" i="4"/>
  <c r="P43" i="4"/>
  <c r="K148" i="4"/>
  <c r="K202" i="4"/>
  <c r="K200" i="4" s="1"/>
  <c r="K161" i="4" l="1"/>
  <c r="K152" i="4"/>
  <c r="M29" i="518"/>
  <c r="P50" i="4"/>
  <c r="L177" i="4"/>
  <c r="L254" i="4"/>
  <c r="L178" i="4" l="1"/>
  <c r="L165" i="4" s="1"/>
  <c r="L98" i="4"/>
  <c r="M30" i="518"/>
  <c r="I27" i="496"/>
  <c r="L179" i="4" l="1"/>
  <c r="Q37" i="4" s="1"/>
  <c r="Q52" i="4"/>
  <c r="J29" i="496" s="1"/>
  <c r="Q51" i="4"/>
  <c r="J28" i="496" s="1"/>
  <c r="L108" i="4"/>
  <c r="L109" i="4" s="1"/>
  <c r="L100" i="4"/>
  <c r="L101" i="4" s="1"/>
  <c r="L113" i="4" l="1"/>
  <c r="L110" i="4"/>
  <c r="L123" i="4" s="1"/>
  <c r="N24" i="518"/>
  <c r="J19" i="496"/>
  <c r="L111" i="4" l="1"/>
  <c r="L116" i="4" s="1"/>
  <c r="L117" i="4" s="1"/>
  <c r="L118" i="4" s="1"/>
  <c r="L102" i="4" l="1"/>
  <c r="L103" i="4" s="1"/>
  <c r="Q42" i="4" s="1"/>
  <c r="L181" i="4"/>
  <c r="Q38" i="4" s="1"/>
  <c r="L122" i="4"/>
  <c r="L124" i="4" s="1"/>
  <c r="M121" i="4" s="1"/>
  <c r="L184" i="4" l="1"/>
  <c r="L185" i="4" s="1"/>
  <c r="L189" i="4" s="1"/>
  <c r="J20" i="496"/>
  <c r="J22" i="496" s="1"/>
  <c r="J23" i="496" s="1"/>
  <c r="N25" i="518"/>
  <c r="N27" i="518" s="1"/>
  <c r="N28" i="518" s="1"/>
  <c r="Q39" i="4" l="1"/>
  <c r="Q41" i="4" s="1"/>
  <c r="H236" i="4"/>
  <c r="K157" i="4" s="1"/>
  <c r="K159" i="4" s="1"/>
  <c r="K160" i="4" s="1"/>
  <c r="K162" i="4" s="1"/>
  <c r="L195" i="4"/>
  <c r="L164" i="4"/>
  <c r="Q53" i="4" s="1"/>
  <c r="J30" i="496" s="1"/>
  <c r="L190" i="4"/>
  <c r="L156" i="4" l="1"/>
  <c r="Q44" i="4"/>
  <c r="Q46" i="4" s="1"/>
  <c r="L191" i="4"/>
  <c r="L197" i="4"/>
  <c r="L274" i="4" s="1"/>
  <c r="L290" i="4" l="1"/>
  <c r="L314" i="4" s="1"/>
  <c r="M266" i="4" s="1"/>
  <c r="M258" i="4" s="1"/>
  <c r="AE59" i="4"/>
  <c r="Q45" i="4"/>
  <c r="Q47" i="4" s="1"/>
  <c r="L291" i="4" l="1"/>
  <c r="L315" i="4" s="1"/>
  <c r="M267" i="4" s="1"/>
  <c r="L292" i="4" l="1"/>
  <c r="L316" i="4" s="1"/>
  <c r="M268" i="4" s="1"/>
  <c r="M251" i="4"/>
  <c r="M259" i="4"/>
  <c r="M275" i="4" s="1"/>
  <c r="M252" i="4" l="1"/>
  <c r="M260" i="4"/>
  <c r="M276" i="4" s="1"/>
  <c r="L293" i="4"/>
  <c r="L317" i="4" l="1"/>
  <c r="M269" i="4" s="1"/>
  <c r="L294" i="4"/>
  <c r="L198" i="4" s="1"/>
  <c r="L199" i="4" s="1"/>
  <c r="L273" i="4" s="1"/>
  <c r="L278" i="4" l="1"/>
  <c r="L313" i="4"/>
  <c r="M253" i="4"/>
  <c r="M261" i="4"/>
  <c r="M277" i="4" s="1"/>
  <c r="M265" i="4" l="1"/>
  <c r="L201" i="4"/>
  <c r="L133" i="4"/>
  <c r="L138" i="4" s="1"/>
  <c r="L144" i="4" s="1"/>
  <c r="L318" i="4"/>
  <c r="L202" i="4" l="1"/>
  <c r="L200" i="4" s="1"/>
  <c r="Q43" i="4"/>
  <c r="L148" i="4"/>
  <c r="AE60" i="4"/>
  <c r="M257" i="4"/>
  <c r="M262" i="4" s="1"/>
  <c r="M99" i="4" s="1"/>
  <c r="M270" i="4"/>
  <c r="M249" i="4"/>
  <c r="M177" i="4" l="1"/>
  <c r="M254" i="4"/>
  <c r="L161" i="4"/>
  <c r="L152" i="4"/>
  <c r="Q50" i="4"/>
  <c r="N29" i="518"/>
  <c r="M178" i="4" l="1"/>
  <c r="M179" i="4" s="1"/>
  <c r="M98" i="4"/>
  <c r="N30" i="518"/>
  <c r="J27" i="496"/>
  <c r="R37" i="4" l="1"/>
  <c r="Z35" i="414"/>
  <c r="Y35" i="414" s="1"/>
  <c r="Y37" i="414" s="1"/>
  <c r="M165" i="4"/>
  <c r="F26" i="238"/>
  <c r="E26" i="238" s="1"/>
  <c r="E28" i="238" s="1"/>
  <c r="R51" i="4"/>
  <c r="K28" i="496" s="1"/>
  <c r="R52" i="4"/>
  <c r="K29" i="496" s="1"/>
  <c r="M108" i="4"/>
  <c r="M109" i="4" s="1"/>
  <c r="M100" i="4"/>
  <c r="M101" i="4" s="1"/>
  <c r="M113" i="4" l="1"/>
  <c r="M110" i="4"/>
  <c r="M123" i="4" s="1"/>
  <c r="O24" i="518"/>
  <c r="U37" i="4"/>
  <c r="K19" i="496"/>
  <c r="M111" i="4" l="1"/>
  <c r="M116" i="4" s="1"/>
  <c r="M117" i="4" s="1"/>
  <c r="M102" i="4" l="1"/>
  <c r="M103" i="4" s="1"/>
  <c r="M122" i="4"/>
  <c r="M124" i="4" s="1"/>
  <c r="N121" i="4" s="1"/>
  <c r="M181" i="4"/>
  <c r="M118" i="4"/>
  <c r="R38" i="4" l="1"/>
  <c r="M184" i="4"/>
  <c r="R42" i="4"/>
  <c r="M185" i="4" l="1"/>
  <c r="M189" i="4" s="1"/>
  <c r="U38" i="4"/>
  <c r="U40" i="4" s="1"/>
  <c r="O25" i="518"/>
  <c r="O27" i="518" s="1"/>
  <c r="O28" i="518" s="1"/>
  <c r="K20" i="496"/>
  <c r="K22" i="496" s="1"/>
  <c r="K23" i="496" s="1"/>
  <c r="M195" i="4" l="1"/>
  <c r="M190" i="4"/>
  <c r="M164" i="4"/>
  <c r="R53" i="4" s="1"/>
  <c r="K30" i="496" s="1"/>
  <c r="R39" i="4"/>
  <c r="R41" i="4" s="1"/>
  <c r="H237" i="4"/>
  <c r="L157" i="4" l="1"/>
  <c r="L159" i="4" s="1"/>
  <c r="L160" i="4" s="1"/>
  <c r="L162" i="4" s="1"/>
  <c r="H219" i="4"/>
  <c r="M156" i="4"/>
  <c r="M157" i="4" s="1"/>
  <c r="M191" i="4"/>
  <c r="R44" i="4"/>
  <c r="R46" i="4" s="1"/>
  <c r="U46" i="4" s="1"/>
  <c r="M197" i="4"/>
  <c r="M274" i="4" s="1"/>
  <c r="M290" i="4" s="1"/>
  <c r="M314" i="4" l="1"/>
  <c r="N266" i="4" s="1"/>
  <c r="N258" i="4" s="1"/>
  <c r="M291" i="4"/>
  <c r="M315" i="4" s="1"/>
  <c r="N267" i="4" s="1"/>
  <c r="AF59" i="4"/>
  <c r="AC59" i="4" s="1"/>
  <c r="T17" i="4" s="1"/>
  <c r="R45" i="4"/>
  <c r="Q219" i="4"/>
  <c r="K219" i="4"/>
  <c r="M219" i="4"/>
  <c r="O219" i="4"/>
  <c r="P219" i="4"/>
  <c r="R219" i="4"/>
  <c r="J219" i="4"/>
  <c r="L219" i="4"/>
  <c r="N219" i="4"/>
  <c r="M292" i="4" l="1"/>
  <c r="M316" i="4" s="1"/>
  <c r="N268" i="4" s="1"/>
  <c r="N252" i="4" s="1"/>
  <c r="U45" i="4"/>
  <c r="R47" i="4"/>
  <c r="T19" i="4"/>
  <c r="Y33" i="414"/>
  <c r="Y38" i="414" s="1"/>
  <c r="Z38" i="414" s="1"/>
  <c r="E24" i="238"/>
  <c r="D9" i="564"/>
  <c r="E9" i="564" s="1"/>
  <c r="J17" i="564" s="1"/>
  <c r="N259" i="4"/>
  <c r="N275" i="4" s="1"/>
  <c r="N251" i="4"/>
  <c r="N260" i="4" l="1"/>
  <c r="N276" i="4" s="1"/>
  <c r="M293" i="4"/>
  <c r="M28" i="238"/>
  <c r="E29" i="238"/>
  <c r="Q34" i="238" s="1"/>
  <c r="Q35" i="238" s="1"/>
  <c r="M317" i="4" l="1"/>
  <c r="N269" i="4" s="1"/>
  <c r="M294" i="4"/>
  <c r="M198" i="4" s="1"/>
  <c r="M199" i="4" s="1"/>
  <c r="M273" i="4" s="1"/>
  <c r="M278" i="4" l="1"/>
  <c r="M313" i="4"/>
  <c r="N253" i="4"/>
  <c r="N261" i="4"/>
  <c r="N277" i="4" s="1"/>
  <c r="M318" i="4" l="1"/>
  <c r="M133" i="4"/>
  <c r="M138" i="4" s="1"/>
  <c r="M144" i="4" s="1"/>
  <c r="N265" i="4"/>
  <c r="M201" i="4"/>
  <c r="N249" i="4" l="1"/>
  <c r="N270" i="4"/>
  <c r="N257" i="4"/>
  <c r="N262" i="4" s="1"/>
  <c r="N99" i="4" s="1"/>
  <c r="M148" i="4"/>
  <c r="R43" i="4"/>
  <c r="AF60" i="4"/>
  <c r="AC60" i="4" s="1"/>
  <c r="H213" i="4" s="1"/>
  <c r="M202" i="4"/>
  <c r="M200" i="4" s="1"/>
  <c r="O213" i="4" l="1"/>
  <c r="O216" i="4" s="1"/>
  <c r="L213" i="4"/>
  <c r="L216" i="4" s="1"/>
  <c r="N213" i="4"/>
  <c r="N216" i="4" s="1"/>
  <c r="R213" i="4"/>
  <c r="R216" i="4" s="1"/>
  <c r="P213" i="4"/>
  <c r="P216" i="4" s="1"/>
  <c r="P220" i="4" s="1"/>
  <c r="P223" i="4" s="1"/>
  <c r="P224" i="4" s="1"/>
  <c r="P226" i="4" s="1"/>
  <c r="J213" i="4"/>
  <c r="J216" i="4" s="1"/>
  <c r="K213" i="4"/>
  <c r="K216" i="4" s="1"/>
  <c r="Q213" i="4"/>
  <c r="Q216" i="4" s="1"/>
  <c r="Q220" i="4" s="1"/>
  <c r="Q223" i="4" s="1"/>
  <c r="Q224" i="4" s="1"/>
  <c r="Q225" i="4" s="1"/>
  <c r="M213" i="4"/>
  <c r="M216" i="4" s="1"/>
  <c r="O29" i="518"/>
  <c r="R50" i="4"/>
  <c r="M152" i="4"/>
  <c r="M159" i="4"/>
  <c r="M160" i="4" s="1"/>
  <c r="M161" i="4"/>
  <c r="N254" i="4"/>
  <c r="N177" i="4"/>
  <c r="P221" i="4" l="1"/>
  <c r="M162" i="4"/>
  <c r="E160" i="4"/>
  <c r="K220" i="4"/>
  <c r="K223" i="4" s="1"/>
  <c r="G61" i="4"/>
  <c r="P225" i="4"/>
  <c r="M220" i="4"/>
  <c r="G63" i="4"/>
  <c r="J220" i="4"/>
  <c r="G60" i="4"/>
  <c r="R220" i="4"/>
  <c r="R223" i="4" s="1"/>
  <c r="Q222" i="4"/>
  <c r="N220" i="4"/>
  <c r="G64" i="4"/>
  <c r="G62" i="4"/>
  <c r="U19" i="4" s="1"/>
  <c r="D10" i="1" s="1"/>
  <c r="L220" i="4"/>
  <c r="O30" i="518"/>
  <c r="K27" i="496"/>
  <c r="Q221" i="4"/>
  <c r="Q227" i="4" s="1"/>
  <c r="P222" i="4"/>
  <c r="N178" i="4"/>
  <c r="N98" i="4"/>
  <c r="O220" i="4"/>
  <c r="O223" i="4" s="1"/>
  <c r="Q226" i="4"/>
  <c r="P227" i="4" l="1"/>
  <c r="P229" i="4"/>
  <c r="P230" i="4" s="1"/>
  <c r="P238" i="4" s="1"/>
  <c r="Q229" i="4"/>
  <c r="Q230" i="4" s="1"/>
  <c r="Q238" i="4" s="1"/>
  <c r="R224" i="4"/>
  <c r="R225" i="4" s="1"/>
  <c r="M223" i="4"/>
  <c r="M221" i="4"/>
  <c r="M222" i="4"/>
  <c r="J223" i="4"/>
  <c r="J224" i="4" s="1"/>
  <c r="J226" i="4" s="1"/>
  <c r="J221" i="4"/>
  <c r="J222" i="4"/>
  <c r="N100" i="4"/>
  <c r="N101" i="4" s="1"/>
  <c r="N108" i="4"/>
  <c r="R221" i="4"/>
  <c r="R222" i="4"/>
  <c r="N165" i="4"/>
  <c r="N179" i="4"/>
  <c r="K221" i="4"/>
  <c r="K222" i="4"/>
  <c r="O224" i="4"/>
  <c r="O226" i="4" s="1"/>
  <c r="O222" i="4"/>
  <c r="O221" i="4"/>
  <c r="K224" i="4"/>
  <c r="K226" i="4" s="1"/>
  <c r="L223" i="4"/>
  <c r="L221" i="4"/>
  <c r="L222" i="4"/>
  <c r="N223" i="4"/>
  <c r="N222" i="4"/>
  <c r="N221" i="4"/>
  <c r="R227" i="4" l="1"/>
  <c r="K225" i="4"/>
  <c r="K229" i="4" s="1"/>
  <c r="K230" i="4" s="1"/>
  <c r="K238" i="4" s="1"/>
  <c r="O225" i="4"/>
  <c r="O227" i="4" s="1"/>
  <c r="R226" i="4"/>
  <c r="N224" i="4"/>
  <c r="N226" i="4" s="1"/>
  <c r="L224" i="4"/>
  <c r="T21" i="4" s="1"/>
  <c r="N109" i="4"/>
  <c r="N113" i="4"/>
  <c r="M224" i="4"/>
  <c r="M226" i="4" s="1"/>
  <c r="J225" i="4"/>
  <c r="J229" i="4" s="1"/>
  <c r="J230" i="4" s="1"/>
  <c r="J238" i="4" s="1"/>
  <c r="R229" i="4"/>
  <c r="R230" i="4" s="1"/>
  <c r="R238" i="4" s="1"/>
  <c r="K227" i="4" l="1"/>
  <c r="O229" i="4"/>
  <c r="O230" i="4" s="1"/>
  <c r="O238" i="4" s="1"/>
  <c r="L225" i="4"/>
  <c r="L229" i="4" s="1"/>
  <c r="L230" i="4" s="1"/>
  <c r="L238" i="4" s="1"/>
  <c r="M225" i="4"/>
  <c r="M227" i="4" s="1"/>
  <c r="L226" i="4"/>
  <c r="N225" i="4"/>
  <c r="J227" i="4"/>
  <c r="J235" i="4" s="1"/>
  <c r="K235" i="4" s="1"/>
  <c r="L235" i="4" s="1"/>
  <c r="M235" i="4" s="1"/>
  <c r="N235" i="4" s="1"/>
  <c r="O235" i="4" s="1"/>
  <c r="P235" i="4" s="1"/>
  <c r="Q235" i="4" s="1"/>
  <c r="R235" i="4" s="1"/>
  <c r="N110" i="4"/>
  <c r="N123" i="4" s="1"/>
  <c r="D11" i="564"/>
  <c r="R22" i="4"/>
  <c r="E50" i="470"/>
  <c r="E52" i="470" s="1"/>
  <c r="E53" i="470" s="1"/>
  <c r="E54" i="470" s="1"/>
  <c r="L227" i="4" l="1"/>
  <c r="S20" i="4" s="1"/>
  <c r="S21" i="4" s="1"/>
  <c r="M229" i="4"/>
  <c r="M230" i="4" s="1"/>
  <c r="M238" i="4" s="1"/>
  <c r="J234" i="4"/>
  <c r="K234" i="4" s="1"/>
  <c r="L234" i="4" s="1"/>
  <c r="M234" i="4" s="1"/>
  <c r="N234" i="4" s="1"/>
  <c r="O234" i="4" s="1"/>
  <c r="P234" i="4" s="1"/>
  <c r="Q234" i="4" s="1"/>
  <c r="R234" i="4" s="1"/>
  <c r="J233" i="4"/>
  <c r="K233" i="4" s="1"/>
  <c r="J236" i="4"/>
  <c r="K236" i="4" s="1"/>
  <c r="L236" i="4" s="1"/>
  <c r="M236" i="4" s="1"/>
  <c r="N236" i="4" s="1"/>
  <c r="O236" i="4" s="1"/>
  <c r="P236" i="4" s="1"/>
  <c r="Q236" i="4" s="1"/>
  <c r="R236" i="4" s="1"/>
  <c r="N229" i="4"/>
  <c r="N230" i="4" s="1"/>
  <c r="N238" i="4" s="1"/>
  <c r="N227" i="4"/>
  <c r="J237" i="4"/>
  <c r="K237" i="4" s="1"/>
  <c r="L237" i="4" s="1"/>
  <c r="M237" i="4" s="1"/>
  <c r="N237" i="4" s="1"/>
  <c r="O237" i="4" s="1"/>
  <c r="P237" i="4" s="1"/>
  <c r="Q237" i="4" s="1"/>
  <c r="R237" i="4" s="1"/>
  <c r="E11" i="564"/>
  <c r="M17" i="564" s="1"/>
  <c r="D14" i="564"/>
  <c r="N111" i="4"/>
  <c r="N116" i="4" s="1"/>
  <c r="N117" i="4" s="1"/>
  <c r="H36" i="238" l="1"/>
  <c r="Q36" i="238" s="1"/>
  <c r="E47" i="238" s="1"/>
  <c r="T20" i="4"/>
  <c r="T22" i="4" s="1"/>
  <c r="L49" i="414"/>
  <c r="M49" i="414" s="1"/>
  <c r="H60" i="4" a="1"/>
  <c r="H62" i="4" s="1"/>
  <c r="J240" i="4"/>
  <c r="E60" i="4" s="1"/>
  <c r="L7" i="5" s="1"/>
  <c r="J239" i="4"/>
  <c r="D60" i="4" s="1"/>
  <c r="K7" i="5" s="1"/>
  <c r="AC7" i="5" s="1"/>
  <c r="N122" i="4"/>
  <c r="N124" i="4" s="1"/>
  <c r="O121" i="4" s="1"/>
  <c r="N181" i="4"/>
  <c r="N184" i="4" s="1"/>
  <c r="N185" i="4" s="1"/>
  <c r="N189" i="4" s="1"/>
  <c r="N102" i="4"/>
  <c r="N103" i="4" s="1"/>
  <c r="N118" i="4"/>
  <c r="L233" i="4"/>
  <c r="K240" i="4"/>
  <c r="E61" i="4" s="1"/>
  <c r="L8" i="5" s="1"/>
  <c r="AC13" i="5" s="1"/>
  <c r="K239" i="4"/>
  <c r="D61" i="4" s="1"/>
  <c r="K8" i="5" s="1"/>
  <c r="D15" i="564" l="1"/>
  <c r="J40" i="238"/>
  <c r="U20" i="4"/>
  <c r="D11" i="1" s="1"/>
  <c r="D8" i="1" s="1"/>
  <c r="E5" i="414" s="1"/>
  <c r="Q49" i="414"/>
  <c r="E57" i="414" s="1"/>
  <c r="H63" i="4"/>
  <c r="H60" i="4"/>
  <c r="H61" i="4"/>
  <c r="H64" i="4"/>
  <c r="N195" i="4"/>
  <c r="N164" i="4"/>
  <c r="N190" i="4"/>
  <c r="N191" i="4" s="1"/>
  <c r="AG59" i="4" s="1"/>
  <c r="AD59" i="4" s="1"/>
  <c r="E54" i="414"/>
  <c r="AC8" i="5"/>
  <c r="V83" i="5"/>
  <c r="V21" i="5"/>
  <c r="V56" i="5"/>
  <c r="L239" i="4"/>
  <c r="D62" i="4" s="1"/>
  <c r="D10" i="564"/>
  <c r="E10" i="564" s="1"/>
  <c r="L240" i="4"/>
  <c r="E62" i="4" s="1"/>
  <c r="M233" i="4"/>
  <c r="E5" i="238" l="1"/>
  <c r="E68" i="414"/>
  <c r="E69" i="414" s="1"/>
  <c r="Q64" i="414" s="1"/>
  <c r="F5" i="568"/>
  <c r="T50" i="414"/>
  <c r="R5" i="4"/>
  <c r="R2" i="4" s="1"/>
  <c r="E2" i="569"/>
  <c r="E2" i="516"/>
  <c r="E2" i="470"/>
  <c r="E55" i="414"/>
  <c r="E58" i="414" s="1"/>
  <c r="F54" i="414"/>
  <c r="N197" i="4"/>
  <c r="N274" i="4" s="1"/>
  <c r="N290" i="4" s="1"/>
  <c r="M240" i="4"/>
  <c r="E63" i="4" s="1"/>
  <c r="L10" i="5" s="1"/>
  <c r="AC15" i="5" s="1"/>
  <c r="N233" i="4"/>
  <c r="M239" i="4"/>
  <c r="D63" i="4" s="1"/>
  <c r="K10" i="5" s="1"/>
  <c r="K9" i="5"/>
  <c r="AD42" i="4"/>
  <c r="N2" i="4"/>
  <c r="E14" i="564"/>
  <c r="K17" i="564"/>
  <c r="O2" i="4"/>
  <c r="L9" i="5"/>
  <c r="AC14" i="5" s="1"/>
  <c r="E15" i="564" l="1"/>
  <c r="N291" i="4"/>
  <c r="N315" i="4" s="1"/>
  <c r="O267" i="4" s="1"/>
  <c r="N314" i="4"/>
  <c r="O266" i="4" s="1"/>
  <c r="O258" i="4" s="1"/>
  <c r="AC10" i="5"/>
  <c r="AJ83" i="5"/>
  <c r="AJ21" i="5"/>
  <c r="AJ56" i="5"/>
  <c r="AT334" i="4"/>
  <c r="E48" i="238"/>
  <c r="J47" i="238" s="1"/>
  <c r="G2" i="516"/>
  <c r="G2" i="569"/>
  <c r="P2" i="568"/>
  <c r="E70" i="414"/>
  <c r="E71" i="414" s="1"/>
  <c r="E59" i="414"/>
  <c r="E60" i="414" s="1"/>
  <c r="G53" i="470"/>
  <c r="I53" i="470" s="1"/>
  <c r="G2" i="470"/>
  <c r="O17" i="564"/>
  <c r="P17" i="564" s="1"/>
  <c r="J18" i="564"/>
  <c r="O2" i="568"/>
  <c r="F2" i="516"/>
  <c r="F2" i="569"/>
  <c r="F2" i="470"/>
  <c r="G54" i="470"/>
  <c r="I54" i="470" s="1"/>
  <c r="AF42" i="4"/>
  <c r="G12" i="5" s="1"/>
  <c r="E12" i="5"/>
  <c r="AC9" i="5"/>
  <c r="AC56" i="5"/>
  <c r="AC83" i="5"/>
  <c r="AC21" i="5"/>
  <c r="N240" i="4"/>
  <c r="E64" i="4" s="1"/>
  <c r="L11" i="5" s="1"/>
  <c r="AC16" i="5" s="1"/>
  <c r="O233" i="4"/>
  <c r="N239" i="4"/>
  <c r="D64" i="4" s="1"/>
  <c r="K11" i="5" s="1"/>
  <c r="AC11" i="5" s="1"/>
  <c r="N292" i="4" l="1"/>
  <c r="O251" i="4"/>
  <c r="O259" i="4"/>
  <c r="O275" i="4" s="1"/>
  <c r="O239" i="4"/>
  <c r="P233" i="4"/>
  <c r="O240" i="4"/>
  <c r="N316" i="4" l="1"/>
  <c r="O268" i="4" s="1"/>
  <c r="N293" i="4"/>
  <c r="P240" i="4"/>
  <c r="P239" i="4"/>
  <c r="Q233" i="4"/>
  <c r="N317" i="4" l="1"/>
  <c r="O269" i="4" s="1"/>
  <c r="N294" i="4"/>
  <c r="N198" i="4" s="1"/>
  <c r="N199" i="4" s="1"/>
  <c r="N273" i="4" s="1"/>
  <c r="O252" i="4"/>
  <c r="O260" i="4"/>
  <c r="O276" i="4" s="1"/>
  <c r="R233" i="4"/>
  <c r="Q239" i="4"/>
  <c r="Q240" i="4"/>
  <c r="N278" i="4" l="1"/>
  <c r="N313" i="4"/>
  <c r="O253" i="4"/>
  <c r="O261" i="4"/>
  <c r="O277" i="4" s="1"/>
  <c r="R239" i="4"/>
  <c r="R240" i="4"/>
  <c r="N318" i="4" l="1"/>
  <c r="N201" i="4"/>
  <c r="O265" i="4"/>
  <c r="O249" i="4" l="1"/>
  <c r="O270" i="4"/>
  <c r="O257" i="4"/>
  <c r="O262" i="4" s="1"/>
  <c r="O99" i="4" s="1"/>
  <c r="AG60" i="4"/>
  <c r="AD60" i="4" s="1"/>
  <c r="N202" i="4"/>
  <c r="N200" i="4" s="1"/>
  <c r="O254" i="4" l="1"/>
  <c r="O177" i="4"/>
  <c r="O98" i="4" l="1"/>
  <c r="O178" i="4"/>
  <c r="O165" i="4" s="1"/>
  <c r="O100" i="4" l="1"/>
  <c r="O101" i="4" s="1"/>
  <c r="O108" i="4"/>
  <c r="O109" i="4" s="1"/>
  <c r="O179" i="4"/>
  <c r="O113" i="4" l="1"/>
  <c r="O110" i="4"/>
  <c r="O123" i="4" s="1"/>
  <c r="O111" i="4" l="1"/>
  <c r="O116" i="4" s="1"/>
  <c r="O117" i="4" s="1"/>
  <c r="O118" i="4" l="1"/>
  <c r="O122" i="4"/>
  <c r="O124" i="4" s="1"/>
  <c r="P121" i="4" s="1"/>
  <c r="O102" i="4"/>
  <c r="O103" i="4" s="1"/>
  <c r="O181" i="4"/>
  <c r="O184" i="4" s="1"/>
  <c r="O185" i="4" s="1"/>
  <c r="O189" i="4" s="1"/>
  <c r="O190" i="4" l="1"/>
  <c r="O191" i="4" s="1"/>
  <c r="O164" i="4"/>
  <c r="O195" i="4"/>
  <c r="O197" i="4" l="1"/>
  <c r="O274" i="4" s="1"/>
  <c r="O290" i="4" l="1"/>
  <c r="O314" i="4" s="1"/>
  <c r="P266" i="4" s="1"/>
  <c r="P258" i="4" s="1"/>
  <c r="O291" i="4" l="1"/>
  <c r="O315" i="4" s="1"/>
  <c r="P267" i="4" s="1"/>
  <c r="O292" i="4" l="1"/>
  <c r="O316" i="4" s="1"/>
  <c r="P268" i="4" s="1"/>
  <c r="P252" i="4" s="1"/>
  <c r="P251" i="4"/>
  <c r="P259" i="4"/>
  <c r="P275" i="4" s="1"/>
  <c r="O293" i="4" l="1"/>
  <c r="O317" i="4" s="1"/>
  <c r="P269" i="4" s="1"/>
  <c r="P261" i="4" s="1"/>
  <c r="P277" i="4" s="1"/>
  <c r="P260" i="4"/>
  <c r="P276" i="4" s="1"/>
  <c r="O294" i="4" l="1"/>
  <c r="O198" i="4" s="1"/>
  <c r="O199" i="4" s="1"/>
  <c r="O273" i="4" s="1"/>
  <c r="O313" i="4" s="1"/>
  <c r="P253" i="4"/>
  <c r="O278" i="4" l="1"/>
  <c r="O318" i="4"/>
  <c r="O202" i="4" s="1"/>
  <c r="O201" i="4"/>
  <c r="P265" i="4"/>
  <c r="P270" i="4" l="1"/>
  <c r="P249" i="4"/>
  <c r="P257" i="4"/>
  <c r="P262" i="4" s="1"/>
  <c r="P99" i="4" s="1"/>
  <c r="O200" i="4"/>
  <c r="P254" i="4" l="1"/>
  <c r="P177" i="4"/>
  <c r="P178" i="4" l="1"/>
  <c r="P165" i="4" s="1"/>
  <c r="P98" i="4"/>
  <c r="P108" i="4" l="1"/>
  <c r="P109" i="4" s="1"/>
  <c r="P100" i="4"/>
  <c r="P101" i="4" s="1"/>
  <c r="P179" i="4"/>
  <c r="P113" i="4" l="1"/>
  <c r="P110" i="4"/>
  <c r="P123" i="4" s="1"/>
  <c r="P111" i="4" l="1"/>
  <c r="P116" i="4" s="1"/>
  <c r="P117" i="4" s="1"/>
  <c r="P181" i="4" l="1"/>
  <c r="P184" i="4" s="1"/>
  <c r="P185" i="4" s="1"/>
  <c r="P189" i="4" s="1"/>
  <c r="P122" i="4"/>
  <c r="P124" i="4" s="1"/>
  <c r="Q121" i="4" s="1"/>
  <c r="P102" i="4"/>
  <c r="P103" i="4" s="1"/>
  <c r="P118" i="4"/>
  <c r="P164" i="4" l="1"/>
  <c r="P190" i="4"/>
  <c r="P191" i="4" s="1"/>
  <c r="P195" i="4"/>
  <c r="P197" i="4" l="1"/>
  <c r="P274" i="4" s="1"/>
  <c r="P290" i="4" l="1"/>
  <c r="P314" i="4" s="1"/>
  <c r="Q266" i="4" s="1"/>
  <c r="Q258" i="4" s="1"/>
  <c r="P291" i="4" l="1"/>
  <c r="P315" i="4" s="1"/>
  <c r="Q267" i="4" s="1"/>
  <c r="P292" i="4" l="1"/>
  <c r="Q259" i="4"/>
  <c r="Q275" i="4" s="1"/>
  <c r="Q251" i="4"/>
  <c r="P293" i="4" l="1"/>
  <c r="P316" i="4"/>
  <c r="Q268" i="4" s="1"/>
  <c r="Q252" i="4" l="1"/>
  <c r="Q260" i="4"/>
  <c r="Q276" i="4" s="1"/>
  <c r="P317" i="4"/>
  <c r="Q269" i="4" s="1"/>
  <c r="P294" i="4"/>
  <c r="P198" i="4" s="1"/>
  <c r="P199" i="4" s="1"/>
  <c r="P273" i="4" s="1"/>
  <c r="P278" i="4" l="1"/>
  <c r="P313" i="4"/>
  <c r="Q253" i="4"/>
  <c r="Q261" i="4"/>
  <c r="Q277" i="4" s="1"/>
  <c r="P201" i="4" l="1"/>
  <c r="P318" i="4"/>
  <c r="P202" i="4" s="1"/>
  <c r="Q265" i="4"/>
  <c r="P200" i="4" l="1"/>
  <c r="Q257" i="4"/>
  <c r="Q262" i="4" s="1"/>
  <c r="Q99" i="4" s="1"/>
  <c r="Q270" i="4"/>
  <c r="Q249" i="4"/>
  <c r="Q254" i="4" l="1"/>
  <c r="Q177" i="4"/>
  <c r="Q98" i="4" l="1"/>
  <c r="Q178" i="4"/>
  <c r="Q165" i="4" s="1"/>
  <c r="Q100" i="4" l="1"/>
  <c r="Q101" i="4" s="1"/>
  <c r="Q108" i="4"/>
  <c r="Q109" i="4" s="1"/>
  <c r="Q179" i="4"/>
  <c r="Q113" i="4" l="1"/>
  <c r="Q110" i="4"/>
  <c r="Q123" i="4" s="1"/>
  <c r="Q111" i="4" l="1"/>
  <c r="Q116" i="4" s="1"/>
  <c r="Q117" i="4" s="1"/>
  <c r="Q122" i="4" l="1"/>
  <c r="Q124" i="4" s="1"/>
  <c r="R121" i="4" s="1"/>
  <c r="Q102" i="4"/>
  <c r="Q103" i="4" s="1"/>
  <c r="Q181" i="4"/>
  <c r="Q184" i="4" s="1"/>
  <c r="Q185" i="4" s="1"/>
  <c r="Q189" i="4" s="1"/>
  <c r="Q118" i="4"/>
  <c r="Q190" i="4" l="1"/>
  <c r="Q191" i="4" s="1"/>
  <c r="Q195" i="4"/>
  <c r="Q164" i="4"/>
  <c r="Q197" i="4" l="1"/>
  <c r="Q274" i="4" s="1"/>
  <c r="Q290" i="4" l="1"/>
  <c r="Q314" i="4" s="1"/>
  <c r="R266" i="4" s="1"/>
  <c r="R258" i="4" s="1"/>
  <c r="Q291" i="4" l="1"/>
  <c r="Q315" i="4" s="1"/>
  <c r="R267" i="4" s="1"/>
  <c r="Q292" i="4" l="1"/>
  <c r="Q316" i="4" s="1"/>
  <c r="R268" i="4" s="1"/>
  <c r="R260" i="4" s="1"/>
  <c r="R276" i="4" s="1"/>
  <c r="R259" i="4"/>
  <c r="R275" i="4" s="1"/>
  <c r="R251" i="4"/>
  <c r="Q293" i="4" l="1"/>
  <c r="Q317" i="4" s="1"/>
  <c r="R269" i="4" s="1"/>
  <c r="R253" i="4" s="1"/>
  <c r="R252" i="4"/>
  <c r="R261" i="4" l="1"/>
  <c r="R277" i="4" s="1"/>
  <c r="Q294" i="4"/>
  <c r="Q198" i="4" s="1"/>
  <c r="Q199" i="4" s="1"/>
  <c r="Q273" i="4" s="1"/>
  <c r="Q313" i="4" s="1"/>
  <c r="Q201" i="4" s="1"/>
  <c r="R265" i="4" l="1"/>
  <c r="R249" i="4" s="1"/>
  <c r="Q318" i="4"/>
  <c r="Q202" i="4" s="1"/>
  <c r="Q200" i="4" s="1"/>
  <c r="Q278" i="4"/>
  <c r="R257" i="4" l="1"/>
  <c r="R262" i="4" s="1"/>
  <c r="R99" i="4" s="1"/>
  <c r="R270" i="4"/>
  <c r="R177" i="4"/>
  <c r="R254" i="4"/>
  <c r="R98" i="4" l="1"/>
  <c r="R178" i="4"/>
  <c r="R165" i="4" s="1"/>
  <c r="R179" i="4" l="1"/>
  <c r="R100" i="4"/>
  <c r="R101" i="4" s="1"/>
  <c r="R108" i="4"/>
  <c r="R109" i="4" s="1"/>
  <c r="R113" i="4" l="1"/>
  <c r="R110" i="4"/>
  <c r="R123" i="4" s="1"/>
  <c r="R111" i="4" l="1"/>
  <c r="R116" i="4" s="1"/>
  <c r="R117" i="4" s="1"/>
  <c r="R181" i="4" s="1"/>
  <c r="R184" i="4" s="1"/>
  <c r="R185" i="4" s="1"/>
  <c r="R189" i="4" s="1"/>
  <c r="R102" i="4" l="1"/>
  <c r="R103" i="4" s="1"/>
  <c r="R118" i="4"/>
  <c r="R122" i="4"/>
  <c r="R124" i="4" s="1"/>
  <c r="R190" i="4"/>
  <c r="R191" i="4" s="1"/>
  <c r="R164" i="4"/>
  <c r="R195" i="4"/>
  <c r="R197" i="4" l="1"/>
  <c r="R274" i="4" s="1"/>
  <c r="R290" i="4" l="1"/>
  <c r="R314" i="4" s="1"/>
  <c r="R291" i="4" l="1"/>
  <c r="R315" i="4" s="1"/>
  <c r="R292" i="4" l="1"/>
  <c r="R316" i="4" s="1"/>
  <c r="R293" i="4" l="1"/>
  <c r="R317" i="4" s="1"/>
  <c r="R294" i="4" l="1"/>
  <c r="R198" i="4" s="1"/>
  <c r="R199" i="4" s="1"/>
  <c r="R273" i="4" s="1"/>
  <c r="R313" i="4" s="1"/>
  <c r="R201" i="4" s="1"/>
  <c r="R318" i="4" l="1"/>
  <c r="R202" i="4" s="1"/>
  <c r="R200" i="4" s="1"/>
  <c r="R27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Cohen, Daniel</author>
    <author>LILLIEHJ</author>
  </authors>
  <commentList>
    <comment ref="R22" authorId="0" shapeId="0" xr:uid="{D57B1632-1BEE-43B3-820F-A8357637351C}">
      <text>
        <r>
          <rPr>
            <b/>
            <sz val="9"/>
            <color indexed="81"/>
            <rFont val="Tahoma"/>
            <family val="2"/>
          </rPr>
          <t>Cohen, Daniel:</t>
        </r>
        <r>
          <rPr>
            <sz val="9"/>
            <color indexed="81"/>
            <rFont val="Tahoma"/>
            <family val="2"/>
          </rPr>
          <t xml:space="preserve">
Rule of thumb
6% large deals
10-12% small deals</t>
        </r>
      </text>
    </comment>
    <comment ref="AA33" authorId="0" shapeId="0" xr:uid="{5672D75C-2AD8-4D09-BCC9-1B786A600148}">
      <text>
        <r>
          <rPr>
            <b/>
            <sz val="9"/>
            <color indexed="81"/>
            <rFont val="Tahoma"/>
            <family val="2"/>
          </rPr>
          <t>Cohen, Daniel:</t>
        </r>
        <r>
          <rPr>
            <sz val="9"/>
            <color indexed="81"/>
            <rFont val="Tahoma"/>
            <family val="2"/>
          </rPr>
          <t xml:space="preserve">
Before amortization of cap. Financing costs</t>
        </r>
      </text>
    </comment>
    <comment ref="X89" authorId="1" shapeId="0" xr:uid="{3BC4A4D9-6DB9-4D7A-BA6B-C230B6066237}">
      <text>
        <r>
          <rPr>
            <b/>
            <sz val="8"/>
            <color indexed="81"/>
            <rFont val="Tahoma"/>
            <family val="2"/>
          </rPr>
          <t>LILLIEHJ:</t>
        </r>
        <r>
          <rPr>
            <sz val="8"/>
            <color indexed="81"/>
            <rFont val="Tahoma"/>
            <family val="2"/>
          </rPr>
          <t xml:space="preserve">
Should be equal to number of years of sensitise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Kovarsky, Alexandre</author>
  </authors>
  <commentList>
    <comment ref="I6" authorId="0" shapeId="0" xr:uid="{45338277-C291-45DA-BCE7-FF39000712A9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J6" authorId="0" shapeId="0" xr:uid="{80C2A2D4-7910-422F-9B98-24C58FBFB586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K6" authorId="0" shapeId="0" xr:uid="{C1957268-993F-48E5-B2B6-6004233BDB5A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Kovarsky, Alexandre</author>
  </authors>
  <commentList>
    <comment ref="H6" authorId="0" shapeId="0" xr:uid="{23D338DF-6BF3-4938-89B6-8221E86A3604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I6" authorId="0" shapeId="0" xr:uid="{F702FDC1-F460-4226-9361-CA71FDE3D3E2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J6" authorId="0" shapeId="0" xr:uid="{31F3D000-8E16-4871-B201-8EDA0CC8AE4D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Kovarsky, Alexandre</author>
  </authors>
  <commentList>
    <comment ref="H6" authorId="0" shapeId="0" xr:uid="{CFB1E397-A4D6-4858-95A8-264A5F336CD9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I6" authorId="0" shapeId="0" xr:uid="{4D7352D1-F102-4B41-9276-E64A2FA1BD23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J6" authorId="0" shapeId="0" xr:uid="{7185C6C9-2E38-4651-BBC1-4ECB78950269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Kovarsky, Alexandre</author>
  </authors>
  <commentList>
    <comment ref="H4" authorId="0" shapeId="0" xr:uid="{39781E65-1B52-454C-A5C2-FF985E569F8F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I4" authorId="0" shapeId="0" xr:uid="{8C6BD29D-4D3F-49E3-AE5C-DCB238A19A17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  <comment ref="J4" authorId="0" shapeId="0" xr:uid="{359D0074-3F37-4757-B841-D53AFB96D4C0}">
      <text>
        <r>
          <rPr>
            <b/>
            <sz val="9"/>
            <color indexed="81"/>
            <rFont val="Tahoma"/>
            <family val="2"/>
          </rPr>
          <t>Kovarsky, Alexandre:</t>
        </r>
        <r>
          <rPr>
            <sz val="9"/>
            <color indexed="81"/>
            <rFont val="Tahoma"/>
            <family val="2"/>
          </rPr>
          <t xml:space="preserve">
AR 2018/19/20</t>
        </r>
      </text>
    </comment>
  </commentList>
</comments>
</file>

<file path=xl/sharedStrings.xml><?xml version="1.0" encoding="utf-8"?>
<sst xmlns="http://schemas.openxmlformats.org/spreadsheetml/2006/main" count="1160" uniqueCount="668">
  <si>
    <t>Date</t>
  </si>
  <si>
    <t>Checks</t>
  </si>
  <si>
    <t>Exit TEV</t>
  </si>
  <si>
    <t>Change in other debt</t>
  </si>
  <si>
    <t>Cumulative FCF</t>
  </si>
  <si>
    <t>Sources of Funds</t>
  </si>
  <si>
    <t>Acquisition Assumptions</t>
  </si>
  <si>
    <t>Exit Valuation Calculation</t>
  </si>
  <si>
    <t>Capital Structure</t>
  </si>
  <si>
    <t>% of</t>
  </si>
  <si>
    <t>Cash</t>
  </si>
  <si>
    <t>PIK</t>
  </si>
  <si>
    <t>All-in</t>
  </si>
  <si>
    <t>Net TEV to Seller</t>
  </si>
  <si>
    <t>Set-up TEV</t>
  </si>
  <si>
    <t>Structure 1</t>
  </si>
  <si>
    <t>Structure 2</t>
  </si>
  <si>
    <t>Total</t>
  </si>
  <si>
    <t>EBITDA</t>
  </si>
  <si>
    <t>Spread</t>
  </si>
  <si>
    <t>Rate</t>
  </si>
  <si>
    <t>Fees</t>
  </si>
  <si>
    <t>Quantum</t>
  </si>
  <si>
    <t>Fixed</t>
  </si>
  <si>
    <t>Fully-Loaded TEV</t>
  </si>
  <si>
    <t>Multiple Exp/(Compr.)</t>
  </si>
  <si>
    <t>TLB</t>
  </si>
  <si>
    <t>SL</t>
  </si>
  <si>
    <t>Implied Exit Multiple</t>
  </si>
  <si>
    <t>Debt 2</t>
  </si>
  <si>
    <t>Debt 3</t>
  </si>
  <si>
    <t>Total Debt</t>
  </si>
  <si>
    <t>Setup Equity</t>
  </si>
  <si>
    <t>Debt 4</t>
  </si>
  <si>
    <t>Other debt</t>
  </si>
  <si>
    <t>TEV Growth</t>
  </si>
  <si>
    <t>Debt 5</t>
  </si>
  <si>
    <t>Pensions and provisions</t>
  </si>
  <si>
    <t>Debt 6</t>
  </si>
  <si>
    <t>Advent Equity</t>
  </si>
  <si>
    <t>Debt 7</t>
  </si>
  <si>
    <t>Other Shareholders</t>
  </si>
  <si>
    <t>Exit Equity Value</t>
  </si>
  <si>
    <t>Debt 8</t>
  </si>
  <si>
    <t>Total Equity</t>
  </si>
  <si>
    <t>Advent Equity Value</t>
  </si>
  <si>
    <t>Debt 9</t>
  </si>
  <si>
    <t>Total Sources</t>
  </si>
  <si>
    <t>Management equity</t>
  </si>
  <si>
    <t>Debt 10</t>
  </si>
  <si>
    <t>Debt 11</t>
  </si>
  <si>
    <t>Min EQ</t>
  </si>
  <si>
    <t>Uses of Funds</t>
  </si>
  <si>
    <t>Operating Financials</t>
  </si>
  <si>
    <t>Leverage</t>
  </si>
  <si>
    <t>Deal EBITDA</t>
  </si>
  <si>
    <t>CAGR</t>
  </si>
  <si>
    <t>Net Cash to Seller</t>
  </si>
  <si>
    <t>Assumptions</t>
  </si>
  <si>
    <t>Setup</t>
  </si>
  <si>
    <t>Refinancing of existing debt</t>
  </si>
  <si>
    <t>Total Revenues</t>
  </si>
  <si>
    <t>Cash Spread</t>
  </si>
  <si>
    <t>Project Name</t>
  </si>
  <si>
    <t>% Growth</t>
  </si>
  <si>
    <t>Financing Fees</t>
  </si>
  <si>
    <t>Currency</t>
  </si>
  <si>
    <t>EUR</t>
  </si>
  <si>
    <t>Total EBITDA</t>
  </si>
  <si>
    <t>Fin Fees Amort.</t>
  </si>
  <si>
    <t>Fiscal Year End</t>
  </si>
  <si>
    <t>Other Fees</t>
  </si>
  <si>
    <t>% Margin</t>
  </si>
  <si>
    <t>Annual Amort.</t>
  </si>
  <si>
    <t>Total Uses</t>
  </si>
  <si>
    <t>EBIT</t>
  </si>
  <si>
    <t>Operating Case</t>
  </si>
  <si>
    <t>Minimum Equity</t>
  </si>
  <si>
    <t>Entry Net TEV</t>
  </si>
  <si>
    <t>Maintenance Capex</t>
  </si>
  <si>
    <t>Exit Multiple</t>
  </si>
  <si>
    <t>Other debt Items</t>
  </si>
  <si>
    <t>Ownership &amp; Investment</t>
  </si>
  <si>
    <t>EBITDA-Capex</t>
  </si>
  <si>
    <t>Entry Multiple</t>
  </si>
  <si>
    <t>Entry</t>
  </si>
  <si>
    <t>Exit</t>
  </si>
  <si>
    <t>Shares</t>
  </si>
  <si>
    <t>Capital</t>
  </si>
  <si>
    <t>Growth Capex</t>
  </si>
  <si>
    <t>Shareholder Loan</t>
  </si>
  <si>
    <t>Sensitivities</t>
  </si>
  <si>
    <t>(+) Net Debt</t>
  </si>
  <si>
    <t>Acquired</t>
  </si>
  <si>
    <t>Amount</t>
  </si>
  <si>
    <t>Change in working cap</t>
  </si>
  <si>
    <t>Investment Date</t>
  </si>
  <si>
    <t>(+) Other debt items</t>
  </si>
  <si>
    <t>Advent</t>
  </si>
  <si>
    <t>Interest payment</t>
  </si>
  <si>
    <t>Closing Date</t>
  </si>
  <si>
    <t>CapStructure</t>
  </si>
  <si>
    <t>Step</t>
  </si>
  <si>
    <t>(-) Associates</t>
  </si>
  <si>
    <t>Tax</t>
  </si>
  <si>
    <t>Stub Period</t>
  </si>
  <si>
    <t>Purchase Price</t>
  </si>
  <si>
    <t>(+) Provisions</t>
  </si>
  <si>
    <t>Other cash items</t>
  </si>
  <si>
    <t>Years of deal</t>
  </si>
  <si>
    <t>Total Debt / EBITDA</t>
  </si>
  <si>
    <t>FCF</t>
  </si>
  <si>
    <t>Stub Interest?</t>
  </si>
  <si>
    <t>Gross Debt</t>
  </si>
  <si>
    <t>5 Year Swap Rate</t>
  </si>
  <si>
    <t>EBITDA CAGR</t>
  </si>
  <si>
    <t>Setup Multiples</t>
  </si>
  <si>
    <t>Net Income (pre-Dividend)</t>
  </si>
  <si>
    <t>Minimum Cash</t>
  </si>
  <si>
    <t>Target IRR</t>
  </si>
  <si>
    <t>Restricted Cash</t>
  </si>
  <si>
    <t>TEV excl. fees/</t>
  </si>
  <si>
    <t>Net Debt (incl. Advent Mezz)</t>
  </si>
  <si>
    <t>FCF (incl. PIK)</t>
  </si>
  <si>
    <t>EBITA</t>
  </si>
  <si>
    <t>Cum. FCF</t>
  </si>
  <si>
    <t>PF Exit</t>
  </si>
  <si>
    <t>Fee schedule</t>
  </si>
  <si>
    <t>FCF / Equity at Setup</t>
  </si>
  <si>
    <t>IA/OP</t>
  </si>
  <si>
    <t>Cumulative FCF / Equity at Setup</t>
  </si>
  <si>
    <t>M&amp;A</t>
  </si>
  <si>
    <t>Management Package</t>
  </si>
  <si>
    <t>Debt / EBITDA</t>
  </si>
  <si>
    <t>Commercial DD</t>
  </si>
  <si>
    <t>PECs PIK Interest</t>
  </si>
  <si>
    <t>Ratios</t>
  </si>
  <si>
    <t>Set-up</t>
  </si>
  <si>
    <t>Financial DD</t>
  </si>
  <si>
    <t>Sweet Equity</t>
  </si>
  <si>
    <t>Net Debt / LTM EBITDA</t>
  </si>
  <si>
    <t>Swap Rate</t>
  </si>
  <si>
    <t>LTM Figures</t>
  </si>
  <si>
    <t>Legal advisory</t>
  </si>
  <si>
    <t>EBITDA / Net Cash Int.</t>
  </si>
  <si>
    <t>Blended Rate</t>
  </si>
  <si>
    <t>Legal DD</t>
  </si>
  <si>
    <t>Tax Rate</t>
  </si>
  <si>
    <t>EBITDA - CapEx / Net Cash Int.</t>
  </si>
  <si>
    <t>Net Revenues</t>
  </si>
  <si>
    <t>Tax DD</t>
  </si>
  <si>
    <t>Monitoring Fee</t>
  </si>
  <si>
    <t>DSCR</t>
  </si>
  <si>
    <t>Others</t>
  </si>
  <si>
    <t>Stub Figures</t>
  </si>
  <si>
    <t>PF Fwd Net Income Calc</t>
  </si>
  <si>
    <t>LTM</t>
  </si>
  <si>
    <t>Eq Value</t>
  </si>
  <si>
    <t>EBITDA - Capex</t>
  </si>
  <si>
    <t>PF FCF</t>
  </si>
  <si>
    <t>LTM EBITDA</t>
  </si>
  <si>
    <t>EUR IRR</t>
  </si>
  <si>
    <t>MOIC</t>
  </si>
  <si>
    <t>TEV</t>
  </si>
  <si>
    <t>Forward</t>
  </si>
  <si>
    <t>Trailing</t>
  </si>
  <si>
    <t>PF Debt</t>
  </si>
  <si>
    <t>Net Debt</t>
  </si>
  <si>
    <t>(-)PF Int.</t>
  </si>
  <si>
    <t>EBT</t>
  </si>
  <si>
    <t>Year from Deal</t>
  </si>
  <si>
    <t>(-)Taxes</t>
  </si>
  <si>
    <t>E-Maintenance Capex</t>
  </si>
  <si>
    <t>Net Income</t>
  </si>
  <si>
    <t>(2) Pre management dilution</t>
  </si>
  <si>
    <t>Key Input</t>
  </si>
  <si>
    <t>Revenue</t>
  </si>
  <si>
    <t>Non recurring items</t>
  </si>
  <si>
    <t>Depreciation</t>
  </si>
  <si>
    <t>Amortization</t>
  </si>
  <si>
    <t>Actual</t>
  </si>
  <si>
    <t>Resulting</t>
  </si>
  <si>
    <t>LN</t>
  </si>
  <si>
    <t>Income Statement</t>
  </si>
  <si>
    <t>Delta</t>
  </si>
  <si>
    <t>Years</t>
  </si>
  <si>
    <t>Opex</t>
  </si>
  <si>
    <t>Amort. of Cap. Financing Costs</t>
  </si>
  <si>
    <t>Amortization of Intangibles</t>
  </si>
  <si>
    <t>Net Cash Interest Expense</t>
  </si>
  <si>
    <t>PIK Interest Expense</t>
  </si>
  <si>
    <t>Net Interest Expense</t>
  </si>
  <si>
    <t>Tax Expense</t>
  </si>
  <si>
    <t>Tax Calculation</t>
  </si>
  <si>
    <t>Deductible Interest Expense</t>
  </si>
  <si>
    <t>NOL Utilized</t>
  </si>
  <si>
    <t>Taxable Income</t>
  </si>
  <si>
    <t>Tax rate</t>
  </si>
  <si>
    <t>Income Taxes</t>
  </si>
  <si>
    <t>Taxes Paid</t>
  </si>
  <si>
    <t>Regular Tax (pre-NOL)</t>
  </si>
  <si>
    <t>NOL Calculation</t>
  </si>
  <si>
    <t>BoP</t>
  </si>
  <si>
    <t>NOL Created</t>
  </si>
  <si>
    <t>EoP</t>
  </si>
  <si>
    <t>Purch.</t>
  </si>
  <si>
    <t>Equity Purchase Price</t>
  </si>
  <si>
    <t>Balance Sheet</t>
  </si>
  <si>
    <t>Adj.</t>
  </si>
  <si>
    <t>Tangible Book Value</t>
  </si>
  <si>
    <t>Goodwill Adjustment</t>
  </si>
  <si>
    <t>Required Cash</t>
  </si>
  <si>
    <t>Excess Cash</t>
  </si>
  <si>
    <t>Net Working Capital</t>
  </si>
  <si>
    <t>Deferred Tax Assets, net</t>
  </si>
  <si>
    <t>Associates</t>
  </si>
  <si>
    <t>Assets of Discountinued Operations</t>
  </si>
  <si>
    <t>Total Current Assets</t>
  </si>
  <si>
    <t>PP&amp;E, net</t>
  </si>
  <si>
    <t>Intangible Assets, net</t>
  </si>
  <si>
    <t>Capitalized Financing Fees</t>
  </si>
  <si>
    <t>Goodwill</t>
  </si>
  <si>
    <t>Total Assets</t>
  </si>
  <si>
    <t>Existing Debt</t>
  </si>
  <si>
    <t>Provisions</t>
  </si>
  <si>
    <t>Deferred Taxes</t>
  </si>
  <si>
    <t>Pensions</t>
  </si>
  <si>
    <t>Total Liabilities</t>
  </si>
  <si>
    <t>Minority Interest</t>
  </si>
  <si>
    <t>Common Equity</t>
  </si>
  <si>
    <t>Total Liabilities &amp; Equity</t>
  </si>
  <si>
    <t>Check</t>
  </si>
  <si>
    <t>Memo:Net Debt</t>
  </si>
  <si>
    <t>FCF Before Debt Service</t>
  </si>
  <si>
    <t>Debt Service</t>
  </si>
  <si>
    <t>Cash Flow From Operations</t>
  </si>
  <si>
    <t>Cash Interest Income</t>
  </si>
  <si>
    <t>Total Cash Interest Expense</t>
  </si>
  <si>
    <t>Cash Taxes</t>
  </si>
  <si>
    <t>Change in NWC</t>
  </si>
  <si>
    <t>Equity Injection</t>
  </si>
  <si>
    <t>Total Cash Flow From Operations</t>
  </si>
  <si>
    <t>Disposals</t>
  </si>
  <si>
    <t>Levered FCF</t>
  </si>
  <si>
    <t>Memo: FCF (incl. PIK)</t>
  </si>
  <si>
    <t>Memo: Cumulative Free Cash Flows (incl. PIK)</t>
  </si>
  <si>
    <t>Financing Cash Flows</t>
  </si>
  <si>
    <t>Mandatory Paydown</t>
  </si>
  <si>
    <t>FCF after Mandatory Paydown</t>
  </si>
  <si>
    <t>Revolver Drawdown</t>
  </si>
  <si>
    <t>Optional Paydown</t>
  </si>
  <si>
    <t>Change in Cash</t>
  </si>
  <si>
    <t>Returns Calculation</t>
  </si>
  <si>
    <t>Stats</t>
  </si>
  <si>
    <t>Exit Year</t>
  </si>
  <si>
    <t>Less: Net Debt / (Cash)</t>
  </si>
  <si>
    <t>Less: Pensions &amp; Other Provisions</t>
  </si>
  <si>
    <t>Plus: Associates &amp; Minorities</t>
  </si>
  <si>
    <t>Equity Value</t>
  </si>
  <si>
    <t>Deal Proceeds</t>
  </si>
  <si>
    <t>Investment on Entry</t>
  </si>
  <si>
    <t>Equity Value @ Entry</t>
  </si>
  <si>
    <t>Of which: Advent</t>
  </si>
  <si>
    <t>Of which: Other Shareholders</t>
  </si>
  <si>
    <t>Equity Value @ Exit</t>
  </si>
  <si>
    <t>Of which: Management Sweet Equity</t>
  </si>
  <si>
    <t>Of which: Advent Ordinary Equity</t>
  </si>
  <si>
    <t>Of which: Other Sharholders Ordinary Equity</t>
  </si>
  <si>
    <t>Memo: Advent Proceeds as % of Total</t>
  </si>
  <si>
    <t>Advent Total Proceeds</t>
  </si>
  <si>
    <t>Advent Net Proceeds</t>
  </si>
  <si>
    <t>Advent Proceeds</t>
  </si>
  <si>
    <t>Dividends yr1</t>
  </si>
  <si>
    <t>Dividends yr2</t>
  </si>
  <si>
    <t>Dividends yr3</t>
  </si>
  <si>
    <t>Dividends yr4</t>
  </si>
  <si>
    <t>Dividends yr5</t>
  </si>
  <si>
    <t>Exit Equity</t>
  </si>
  <si>
    <t>IRR</t>
  </si>
  <si>
    <t>Stub</t>
  </si>
  <si>
    <t>Cash Interest</t>
  </si>
  <si>
    <t>PIK Interest</t>
  </si>
  <si>
    <t>Revolver</t>
  </si>
  <si>
    <t xml:space="preserve">Total </t>
  </si>
  <si>
    <t>Additions</t>
  </si>
  <si>
    <t>Pay down?</t>
  </si>
  <si>
    <t>xEBITDA</t>
  </si>
  <si>
    <t>Target Debt</t>
  </si>
  <si>
    <t>Fee</t>
  </si>
  <si>
    <t>1st Dividend</t>
  </si>
  <si>
    <t>2nd Dividend</t>
  </si>
  <si>
    <t>Total Dividend</t>
  </si>
  <si>
    <t>Recap</t>
  </si>
  <si>
    <t>Recap?</t>
  </si>
  <si>
    <t>Split</t>
  </si>
  <si>
    <t>x</t>
  </si>
  <si>
    <t>Returns</t>
  </si>
  <si>
    <t>Other Stats</t>
  </si>
  <si>
    <t>Sales CAGR Calc</t>
  </si>
  <si>
    <t>Setup IRR &amp; MOIC</t>
  </si>
  <si>
    <t>Exit Mul.</t>
  </si>
  <si>
    <t>EBITDA Margin</t>
  </si>
  <si>
    <t>Switch</t>
  </si>
  <si>
    <t>TEV / Deal EBITDA</t>
  </si>
  <si>
    <t xml:space="preserve">CAGR </t>
  </si>
  <si>
    <t>Purchase Price to Seller (TEV)</t>
  </si>
  <si>
    <t>Margin</t>
  </si>
  <si>
    <t>Implied TEV incl. fees</t>
  </si>
  <si>
    <t>Impl.</t>
  </si>
  <si>
    <t xml:space="preserve">Setup </t>
  </si>
  <si>
    <t>Debt / TEV</t>
  </si>
  <si>
    <t>Debt</t>
  </si>
  <si>
    <t>Projection</t>
  </si>
  <si>
    <t>Actuals</t>
  </si>
  <si>
    <t>BP</t>
  </si>
  <si>
    <t>Extrapolations</t>
  </si>
  <si>
    <t>P&amp;L</t>
  </si>
  <si>
    <t>% of Sales</t>
  </si>
  <si>
    <t>Chg. NWC</t>
  </si>
  <si>
    <t>% of Chg. Sales</t>
  </si>
  <si>
    <t>Scenario select</t>
  </si>
  <si>
    <t>Sales</t>
  </si>
  <si>
    <t>Uses</t>
  </si>
  <si>
    <t xml:space="preserve"> </t>
  </si>
  <si>
    <t>Sources</t>
  </si>
  <si>
    <t>%Srcs</t>
  </si>
  <si>
    <t>Transaction fees</t>
  </si>
  <si>
    <t>Other Bridge items</t>
  </si>
  <si>
    <t>Historical Financials</t>
  </si>
  <si>
    <t>Forecast</t>
  </si>
  <si>
    <t>€m</t>
  </si>
  <si>
    <t>13-16</t>
  </si>
  <si>
    <t>16-21</t>
  </si>
  <si>
    <t>% growth</t>
  </si>
  <si>
    <t>EBITDA pre-retrofit</t>
  </si>
  <si>
    <t>% margin</t>
  </si>
  <si>
    <t>Capex - excl. retrofit and restr.</t>
  </si>
  <si>
    <t>Capex - retrofit and restr.</t>
  </si>
  <si>
    <t>Capex as % of sales</t>
  </si>
  <si>
    <t>Interest expense</t>
  </si>
  <si>
    <t>Levered FCF - excl. retrofit &amp; restr.</t>
  </si>
  <si>
    <t>% of AIC Equity</t>
  </si>
  <si>
    <t>Initial Equity</t>
  </si>
  <si>
    <t>Deal year</t>
  </si>
  <si>
    <t>To be linked with the sensi table of the LBO</t>
  </si>
  <si>
    <t>Entry EBITDA Multiple</t>
  </si>
  <si>
    <t>E-Capex</t>
  </si>
  <si>
    <t>Entry EV (€m)</t>
  </si>
  <si>
    <t>Exit x</t>
  </si>
  <si>
    <t>Implied EV / FY 2016 EBITDA</t>
  </si>
  <si>
    <t>Implied EV / FY 2016 E-Capex</t>
  </si>
  <si>
    <t>Equity</t>
  </si>
  <si>
    <t>Equity as % of EV (incl. fees)</t>
  </si>
  <si>
    <t>Equity as % of Equity + Debt</t>
  </si>
  <si>
    <t>Impl. '21</t>
  </si>
  <si>
    <t>16-21 CAGR</t>
  </si>
  <si>
    <t>Money Multiple</t>
  </si>
  <si>
    <t>EV (€m)</t>
  </si>
  <si>
    <t>2021 Exit Valuation</t>
  </si>
  <si>
    <t>Budget</t>
  </si>
  <si>
    <t>Other items</t>
  </si>
  <si>
    <t>Other (below EBITDA) items</t>
  </si>
  <si>
    <t>To be linked with LBO</t>
  </si>
  <si>
    <t>$m</t>
  </si>
  <si>
    <t>Model</t>
  </si>
  <si>
    <t>Depreciation of right of use assets</t>
  </si>
  <si>
    <t>Pension service costs and expected administration costs</t>
  </si>
  <si>
    <t>Non-cash provision movements</t>
  </si>
  <si>
    <t>Net finance costs</t>
  </si>
  <si>
    <t>CF</t>
  </si>
  <si>
    <t>Changes in working capital</t>
  </si>
  <si>
    <t>Inventories</t>
  </si>
  <si>
    <t>Trade and other receivables</t>
  </si>
  <si>
    <t>Trade and other payables</t>
  </si>
  <si>
    <t>Provisions utilised</t>
  </si>
  <si>
    <t>Pension contributions</t>
  </si>
  <si>
    <t>Income tax paid</t>
  </si>
  <si>
    <t>Net cash generated from operations</t>
  </si>
  <si>
    <t>Adjustements</t>
  </si>
  <si>
    <t>Depreciation of PPE</t>
  </si>
  <si>
    <t>Amortisation of intangible assets</t>
  </si>
  <si>
    <t>Impairment of intangible assets</t>
  </si>
  <si>
    <t>Impairment of property, plant and equipment</t>
  </si>
  <si>
    <t>Impairment of right of use assets</t>
  </si>
  <si>
    <t>Loss on disposal of property, plant and equipment</t>
  </si>
  <si>
    <t>Share-based payments</t>
  </si>
  <si>
    <t>Net Capex</t>
  </si>
  <si>
    <t>Adj. Operational CF</t>
  </si>
  <si>
    <t>Adj. EBITDA (excl. IFRS 16)</t>
  </si>
  <si>
    <t>Other</t>
  </si>
  <si>
    <t>% of sales</t>
  </si>
  <si>
    <t>x Deal EBITDA</t>
  </si>
  <si>
    <t>International</t>
  </si>
  <si>
    <t>US</t>
  </si>
  <si>
    <t>Footprint optimization</t>
  </si>
  <si>
    <t>Margin 2019</t>
  </si>
  <si>
    <t>Continuous Improvement</t>
  </si>
  <si>
    <t>NPD</t>
  </si>
  <si>
    <t>Other Grow Initiatives</t>
  </si>
  <si>
    <t>Margin 2023/24</t>
  </si>
  <si>
    <t>Est from ppt</t>
  </si>
  <si>
    <t>UK</t>
  </si>
  <si>
    <t>Int</t>
  </si>
  <si>
    <t>EBIT 2019</t>
  </si>
  <si>
    <t>Sales 2019</t>
  </si>
  <si>
    <t>Lev.</t>
  </si>
  <si>
    <t>1st Lien</t>
  </si>
  <si>
    <t>M&amp;A (Yes/No)</t>
  </si>
  <si>
    <t>EV/EBITDA</t>
  </si>
  <si>
    <t>M&amp;A Capex</t>
  </si>
  <si>
    <t>ERA</t>
  </si>
  <si>
    <t>Exit EBITDA</t>
  </si>
  <si>
    <t>Exit Mutliple</t>
  </si>
  <si>
    <t>Exit EV</t>
  </si>
  <si>
    <t>Cumulative CF (with ERA)</t>
  </si>
  <si>
    <t>less. ERA Op. CF</t>
  </si>
  <si>
    <t>Memo</t>
  </si>
  <si>
    <t>ERA Disposal</t>
  </si>
  <si>
    <t>Accounted in full Model</t>
  </si>
  <si>
    <t>&lt;&lt;&lt; total interests paid in full model</t>
  </si>
  <si>
    <t>plus. tax savings</t>
  </si>
  <si>
    <t>tax</t>
  </si>
  <si>
    <t>plus. interest savings (incl. tax shield loss)</t>
  </si>
  <si>
    <t>EBITDA in model</t>
  </si>
  <si>
    <t>EBIT in model</t>
  </si>
  <si>
    <t>Cumulative CF (without ERA)</t>
  </si>
  <si>
    <t>Do not change manual calculation of relevant periods</t>
  </si>
  <si>
    <t>Less NFD</t>
  </si>
  <si>
    <t>Assuming same dilution</t>
  </si>
  <si>
    <t>Advent Entry Equity</t>
  </si>
  <si>
    <t>vs. no disposal case</t>
  </si>
  <si>
    <t>New EBITDA</t>
  </si>
  <si>
    <t>Recycled equity</t>
  </si>
  <si>
    <t>Advent initial equity</t>
  </si>
  <si>
    <t>Less recycled equity</t>
  </si>
  <si>
    <t>Advent equity post recycle.</t>
  </si>
  <si>
    <t>MOIC Gain</t>
  </si>
  <si>
    <t>ERA as % EBIT</t>
  </si>
  <si>
    <t>ERA CF</t>
  </si>
  <si>
    <t>Cross Check</t>
  </si>
  <si>
    <t>OK</t>
  </si>
  <si>
    <t>ERA disposal proceeds</t>
  </si>
  <si>
    <t>Debt reimb.</t>
  </si>
  <si>
    <t>Memo : Equity loss vs. full case</t>
  </si>
  <si>
    <t>M&amp;A - Yes / No</t>
  </si>
  <si>
    <t>Operating case</t>
  </si>
  <si>
    <t>Capex</t>
  </si>
  <si>
    <t>Pensions &amp; provisions roll-over</t>
  </si>
  <si>
    <t>Financing EBITDA (Dec-22)</t>
  </si>
  <si>
    <t>D&amp;A</t>
  </si>
  <si>
    <t>ERA + International Disposal</t>
  </si>
  <si>
    <t>Cumulative CF (with ERA + Inter)</t>
  </si>
  <si>
    <t>% EBIT</t>
  </si>
  <si>
    <t>In Model</t>
  </si>
  <si>
    <t>less. ERA + Inter. Op. CF</t>
  </si>
  <si>
    <t>ERA + Inter. CF</t>
  </si>
  <si>
    <t>Cumulative CF (without ERA + Inter)</t>
  </si>
  <si>
    <t>Previous EBITDA (in model)</t>
  </si>
  <si>
    <t>MIP</t>
  </si>
  <si>
    <t>PEC</t>
  </si>
  <si>
    <t>Cash flow Remainco</t>
  </si>
  <si>
    <t>Remainco cash flow</t>
  </si>
  <si>
    <t>(-) Capex</t>
  </si>
  <si>
    <t>(-) Working cap</t>
  </si>
  <si>
    <t>(-) Interest</t>
  </si>
  <si>
    <t>(-) Tax</t>
  </si>
  <si>
    <t>(-) Others</t>
  </si>
  <si>
    <t>Depreciations</t>
  </si>
  <si>
    <t>Interest deduct</t>
  </si>
  <si>
    <t>Sweep</t>
  </si>
  <si>
    <t>EoP debt</t>
  </si>
  <si>
    <t>Cum FCF</t>
  </si>
  <si>
    <t>Debt EoP</t>
  </si>
  <si>
    <t>Debt reimbursed</t>
  </si>
  <si>
    <t>Debt post asset sales</t>
  </si>
  <si>
    <t>Vs. here</t>
  </si>
  <si>
    <t>MoM calculation - recycling</t>
  </si>
  <si>
    <t>Returns - Recycling &amp; no recycling</t>
  </si>
  <si>
    <t>MoM calculation - No recycling @9.7x exit</t>
  </si>
  <si>
    <t>Multiple sold US</t>
  </si>
  <si>
    <t>Multiple sold UK / Intl</t>
  </si>
  <si>
    <t>Exit equity</t>
  </si>
  <si>
    <t>of EBITDA</t>
  </si>
  <si>
    <t>Unused interest deduction</t>
  </si>
  <si>
    <t>Working Capital</t>
  </si>
  <si>
    <t>Variation NWC</t>
  </si>
  <si>
    <t>Cash Flow</t>
  </si>
  <si>
    <t>Capital expenditures</t>
  </si>
  <si>
    <t>(-) Variation NWC</t>
  </si>
  <si>
    <t>Operating Cash Flow</t>
  </si>
  <si>
    <t>% conversion</t>
  </si>
  <si>
    <r>
      <t xml:space="preserve">Fwd P/E </t>
    </r>
    <r>
      <rPr>
        <u/>
        <vertAlign val="superscript"/>
        <sz val="8"/>
        <color indexed="8"/>
        <rFont val="Arial"/>
        <family val="2"/>
      </rPr>
      <t>(1)</t>
    </r>
  </si>
  <si>
    <r>
      <t xml:space="preserve">Yield </t>
    </r>
    <r>
      <rPr>
        <u/>
        <vertAlign val="superscript"/>
        <sz val="8"/>
        <color indexed="8"/>
        <rFont val="Arial"/>
        <family val="2"/>
      </rPr>
      <t>(1)</t>
    </r>
  </si>
  <si>
    <t>Mini-LBO</t>
  </si>
  <si>
    <t>Year</t>
  </si>
  <si>
    <t>MM</t>
  </si>
  <si>
    <t>Initial Debt</t>
  </si>
  <si>
    <t>Exit assumption</t>
  </si>
  <si>
    <t>Cumulative</t>
  </si>
  <si>
    <t>WC</t>
  </si>
  <si>
    <t>NI</t>
  </si>
  <si>
    <t>PBT</t>
  </si>
  <si>
    <t>Roll-over debt</t>
  </si>
  <si>
    <t>Entry EV</t>
  </si>
  <si>
    <t>Entry EV/EBITDA</t>
  </si>
  <si>
    <t>Entry assumption</t>
  </si>
  <si>
    <t>FCF before other items</t>
  </si>
  <si>
    <t>(-) Final Debt</t>
  </si>
  <si>
    <t>Full TEV</t>
  </si>
  <si>
    <t>Equity - ADV</t>
  </si>
  <si>
    <t>(-) Management package</t>
  </si>
  <si>
    <t>Hurdle</t>
  </si>
  <si>
    <t>Allocation</t>
  </si>
  <si>
    <t>(-) Non-recurring expenses</t>
  </si>
  <si>
    <t>Other (below EBITDA) Items</t>
  </si>
  <si>
    <t>Capital Expenditures</t>
  </si>
  <si>
    <t>% sales</t>
  </si>
  <si>
    <t>2022e</t>
  </si>
  <si>
    <t>EBITDA Growth</t>
  </si>
  <si>
    <t>Exit EV/EBITDA</t>
  </si>
  <si>
    <t>% of change in sales</t>
  </si>
  <si>
    <t xml:space="preserve">% </t>
  </si>
  <si>
    <t>Net Cash Interest Expenses</t>
  </si>
  <si>
    <t>ND / LTM EBITDA</t>
  </si>
  <si>
    <t>Total Sales</t>
  </si>
  <si>
    <t>Gross Margin</t>
  </si>
  <si>
    <t>2019A</t>
  </si>
  <si>
    <t>2020A</t>
  </si>
  <si>
    <t>2021A</t>
  </si>
  <si>
    <t>% cash conversion</t>
  </si>
  <si>
    <t>Op. FCF (pre-tax)</t>
  </si>
  <si>
    <t>19-22</t>
  </si>
  <si>
    <t>22-27</t>
  </si>
  <si>
    <t>Management Case (excluding M&amp;A)</t>
  </si>
  <si>
    <t>OCF (pre-tax)</t>
  </si>
  <si>
    <t>Levered FCF (post-tax)</t>
  </si>
  <si>
    <t>% FCF yield</t>
  </si>
  <si>
    <t>Bps</t>
  </si>
  <si>
    <t>Asset yield (OCF/EV)</t>
  </si>
  <si>
    <t>% Equity yield (post-tax)</t>
  </si>
  <si>
    <t>x Adj. EBITDA</t>
  </si>
  <si>
    <t>Total fees</t>
  </si>
  <si>
    <t>Total Fees (TEV)</t>
  </si>
  <si>
    <t>Sales CAGR '22-'27</t>
  </si>
  <si>
    <t>vs. '22</t>
  </si>
  <si>
    <t>Implied EBITA multiple</t>
  </si>
  <si>
    <t>Implied EBITA NTM</t>
  </si>
  <si>
    <t>OID</t>
  </si>
  <si>
    <t>Financing fees</t>
  </si>
  <si>
    <t>Financing Fees / OID</t>
  </si>
  <si>
    <t>(-) Other (below EBITDA) items</t>
  </si>
  <si>
    <t>OID amortization - 3 years convention</t>
  </si>
  <si>
    <t>Cost of debt (incl. OID)</t>
  </si>
  <si>
    <t>Value creation</t>
  </si>
  <si>
    <t>EBITDA growth</t>
  </si>
  <si>
    <t>o/w topline improvement</t>
  </si>
  <si>
    <t>o/w margin improvement</t>
  </si>
  <si>
    <t>MIP &amp; Fees</t>
  </si>
  <si>
    <t>Multiple expansion</t>
  </si>
  <si>
    <t>Exit EqV</t>
  </si>
  <si>
    <t>EBITDA growth - Value creation</t>
  </si>
  <si>
    <t>EV/EBITDA - Entry</t>
  </si>
  <si>
    <t>EBITDA - Entry</t>
  </si>
  <si>
    <t>EBITDA - Exit</t>
  </si>
  <si>
    <t>Value Creation</t>
  </si>
  <si>
    <t>Revenue - Exit</t>
  </si>
  <si>
    <t>Revenue - Entry</t>
  </si>
  <si>
    <t>EBITDA Margin - Entry</t>
  </si>
  <si>
    <t>EBITDA Growth / Topline Improvement</t>
  </si>
  <si>
    <t xml:space="preserve">EBITDA Growth / Margin Improvement </t>
  </si>
  <si>
    <t>EBITDA Margin - Exit</t>
  </si>
  <si>
    <t>Output</t>
  </si>
  <si>
    <t>Topline</t>
  </si>
  <si>
    <t>Deleveraging</t>
  </si>
  <si>
    <t>EV/EBITDA - Exit</t>
  </si>
  <si>
    <t>Multiple exp.</t>
  </si>
  <si>
    <t>In €m</t>
  </si>
  <si>
    <t>% of value creation</t>
  </si>
  <si>
    <t>For consolidation</t>
  </si>
  <si>
    <t>Change in WC</t>
  </si>
  <si>
    <t>% of change in revenue</t>
  </si>
  <si>
    <t>Acquisition Capex</t>
  </si>
  <si>
    <t>Memo interests</t>
  </si>
  <si>
    <t>Additional interests</t>
  </si>
  <si>
    <t>M&amp;A parameters</t>
  </si>
  <si>
    <t>Acquisition multiples</t>
  </si>
  <si>
    <t>Bolt-ons</t>
  </si>
  <si>
    <t>Transactions included in M&amp;A</t>
  </si>
  <si>
    <t>Other information</t>
  </si>
  <si>
    <r>
      <t>Synergies</t>
    </r>
    <r>
      <rPr>
        <b/>
        <sz val="8"/>
        <color theme="1"/>
        <rFont val="Arial"/>
        <family val="2"/>
      </rPr>
      <t xml:space="preserve"> (% of acquired EBITDA)</t>
    </r>
  </si>
  <si>
    <t>Acquired EBITDA (pre-IFRS 16) before synergies</t>
  </si>
  <si>
    <t>Organic growth</t>
  </si>
  <si>
    <t>Year 1</t>
  </si>
  <si>
    <t>Year 2</t>
  </si>
  <si>
    <t>Year 3</t>
  </si>
  <si>
    <t>Year 4</t>
  </si>
  <si>
    <t>Year 5</t>
  </si>
  <si>
    <t>Total Revenue</t>
  </si>
  <si>
    <t>Year 6</t>
  </si>
  <si>
    <t>EBITDA margin expansion</t>
  </si>
  <si>
    <r>
      <t>EBITDA Margin</t>
    </r>
    <r>
      <rPr>
        <b/>
        <sz val="8"/>
        <color theme="1"/>
        <rFont val="Arial"/>
        <family val="2"/>
      </rPr>
      <t xml:space="preserve"> (pre-IFRS 16) </t>
    </r>
    <r>
      <rPr>
        <b/>
        <u/>
        <sz val="8"/>
        <color theme="1"/>
        <rFont val="Arial"/>
        <family val="2"/>
      </rPr>
      <t>before synergies</t>
    </r>
    <r>
      <rPr>
        <b/>
        <sz val="8"/>
        <color theme="1"/>
        <rFont val="Arial"/>
        <family val="2"/>
      </rPr>
      <t xml:space="preserve"> (2024)</t>
    </r>
  </si>
  <si>
    <r>
      <t>EBITDA Margin</t>
    </r>
    <r>
      <rPr>
        <b/>
        <sz val="8"/>
        <color theme="1"/>
        <rFont val="Arial"/>
        <family val="2"/>
      </rPr>
      <t xml:space="preserve"> (pre-IFRS 16) </t>
    </r>
    <r>
      <rPr>
        <b/>
        <u/>
        <sz val="8"/>
        <color theme="1"/>
        <rFont val="Arial"/>
        <family val="2"/>
      </rPr>
      <t>after synergies</t>
    </r>
    <r>
      <rPr>
        <b/>
        <sz val="8"/>
        <color theme="1"/>
        <rFont val="Arial"/>
        <family val="2"/>
      </rPr>
      <t xml:space="preserve"> (2024)</t>
    </r>
  </si>
  <si>
    <t>% revenue</t>
  </si>
  <si>
    <t>Additional acquisition debt</t>
  </si>
  <si>
    <t>Standalone</t>
  </si>
  <si>
    <t>Consolidated</t>
  </si>
  <si>
    <t>Consolidated Financials</t>
  </si>
  <si>
    <t>of which funded with equity</t>
  </si>
  <si>
    <t>Entry / additional equity</t>
  </si>
  <si>
    <t>Pre-syn.</t>
  </si>
  <si>
    <t>Post-syn.</t>
  </si>
  <si>
    <t>Cost of OID @97</t>
  </si>
  <si>
    <t>(in €m)</t>
  </si>
  <si>
    <t>Net turnover</t>
  </si>
  <si>
    <t>Other cash items - total</t>
  </si>
  <si>
    <t>Memo: Groupe Atlantic standalone</t>
  </si>
  <si>
    <t>Dividends</t>
  </si>
  <si>
    <t>Dividend payout (% FCF)</t>
  </si>
  <si>
    <t>Consolidated P&amp;L</t>
  </si>
  <si>
    <t>COGS</t>
  </si>
  <si>
    <t>Other cash items not included in reported EBITDA</t>
  </si>
  <si>
    <t>Gross Profit</t>
  </si>
  <si>
    <t>Entry Multiple (LTM)</t>
  </si>
  <si>
    <t>Ratio</t>
  </si>
  <si>
    <r>
      <t xml:space="preserve">Purchase  Price vs. Setup Leverage </t>
    </r>
    <r>
      <rPr>
        <b/>
        <vertAlign val="superscript"/>
        <sz val="8"/>
        <rFont val="Arial"/>
        <family val="2"/>
      </rPr>
      <t>(1)</t>
    </r>
  </si>
  <si>
    <t>Metrics</t>
  </si>
  <si>
    <t>EBITDA (incl. PS)</t>
  </si>
  <si>
    <t>Cost of debt @9.3% all-in + 3ppt of OID</t>
  </si>
  <si>
    <t>LP / co-investors</t>
  </si>
  <si>
    <t>FCF (including interest income)</t>
  </si>
  <si>
    <t>Purchase Price vs Exit Multiple</t>
  </si>
  <si>
    <t>Multiple</t>
  </si>
  <si>
    <t>(€m)</t>
  </si>
  <si>
    <t>% of revenues</t>
  </si>
  <si>
    <t>% of revenue</t>
  </si>
  <si>
    <t>n.a.</t>
  </si>
  <si>
    <t>Advent Base Case</t>
  </si>
  <si>
    <t>Management Case</t>
  </si>
  <si>
    <t>Change in bridge</t>
  </si>
  <si>
    <t>Bridge at entry</t>
  </si>
  <si>
    <t>Bridge at exit</t>
  </si>
  <si>
    <t>Bridge</t>
  </si>
  <si>
    <t>Business Plan - Advent Base Case</t>
  </si>
  <si>
    <t>Other cash items / non-recurring</t>
  </si>
  <si>
    <t>23 - '30</t>
  </si>
  <si>
    <t>Marle</t>
  </si>
  <si>
    <t xml:space="preserve">D&amp;A </t>
  </si>
  <si>
    <t>Memo: Marle</t>
  </si>
  <si>
    <t xml:space="preserve">Memo: Marle margin expansion </t>
  </si>
  <si>
    <t xml:space="preserve">Memo: Marle margin </t>
  </si>
  <si>
    <t>MOM</t>
  </si>
  <si>
    <t xml:space="preserve">Check </t>
  </si>
  <si>
    <t>Check FCF</t>
  </si>
  <si>
    <t xml:space="preserve">Capex M&amp;A </t>
  </si>
  <si>
    <t>MoM</t>
  </si>
  <si>
    <t>Fin Fees</t>
  </si>
  <si>
    <t>Fin Fees %</t>
  </si>
  <si>
    <t xml:space="preserve">Amortization </t>
  </si>
  <si>
    <t xml:space="preserve">Cash interest </t>
  </si>
  <si>
    <t>Cash Debt</t>
  </si>
  <si>
    <t>EV/EBITDA 26e</t>
  </si>
  <si>
    <t>Entry multiple (EV/EBITDA 26e)</t>
  </si>
  <si>
    <t>QoE</t>
  </si>
  <si>
    <t>EBITDA pre QoE</t>
  </si>
  <si>
    <t>EBITDA post QoE</t>
  </si>
  <si>
    <t>EBITDA pre QoE - Capex</t>
  </si>
  <si>
    <t>EBITDA post-QoE</t>
  </si>
  <si>
    <t>Deal EBITDA (post QoE)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</si>
</sst>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9"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(* #,##0&quot;bps&quot;;_(* \(#,##0&quot;bps&quot;\);_(* &quot;–&quot;_)_%;_(* @_)_%"/>
    <numFmt numFmtId="167" formatCode="_(* #,##0_)_%;_(* \(#,##0\)_%;_(* &quot;–&quot;_)_%;_(@_)_%"/>
    <numFmt numFmtId="168" formatCode="#,##0;\(#,##0\);&quot;–&quot;;@"/>
    <numFmt numFmtId="169" formatCode="#,##0.0%;\(#,##0.0%\);&quot;–&quot;;@"/>
    <numFmt numFmtId="170" formatCode="&quot;Op Case: &quot;0"/>
    <numFmt numFmtId="171" formatCode="* #,##0.0_);* \(#,##0.0\);* \-_);* @_)"/>
    <numFmt numFmtId="172" formatCode="_(#,##0_)_%;\(#,##0\)_%;_(&quot;–&quot;_)_%;_(@_)_%"/>
    <numFmt numFmtId="173" formatCode="_(* #,##0.0%_);_(* \(#,##0.0%\);_(* &quot;–&quot;_)_%;_(@_)_%"/>
    <numFmt numFmtId="174" formatCode="_(* 0.0\x_)_)_';_(* \(0.0\x\)_'_';_(* &quot;–&quot;_)_%;_(* @_)_%"/>
    <numFmt numFmtId="175" formatCode="* 0&quot;bps&quot;_);* \(0&quot;bps&quot;\)"/>
    <numFmt numFmtId="176" formatCode="&quot;Yes&quot;;;&quot;No&quot;"/>
    <numFmt numFmtId="177" formatCode="0.0\x"/>
    <numFmt numFmtId="178" formatCode="mmm\ \'yy&quot; -&quot;"/>
    <numFmt numFmtId="179" formatCode="mmm\ \'yy"/>
    <numFmt numFmtId="180" formatCode="0&quot; years&quot;"/>
    <numFmt numFmtId="181" formatCode="_-* #,##0.0_-;\-* #,##0.0_-;_-* &quot;-&quot;?_-;_-@_-"/>
    <numFmt numFmtId="182" formatCode="0.0%"/>
    <numFmt numFmtId="183" formatCode="* #,##0.00_);* \(#,##0.00\);* \-_);* @_)"/>
    <numFmt numFmtId="184" formatCode="&quot;Yes&quot;;&quot;ERROR&quot;;&quot;No&quot;;&quot;ERROR&quot;"/>
    <numFmt numFmtId="185" formatCode="* #,##0.00\x_);* \(#,##0.00\x\);* \-_);* @_)"/>
    <numFmt numFmtId="186" formatCode="* #,##0%_);* \(#,##0%\);* \-_);* @_)"/>
    <numFmt numFmtId="187" formatCode="_-* #,##0_-;\-* #,##0_-;_-* &quot;-&quot;?_-;_-@_-"/>
    <numFmt numFmtId="188" formatCode="* #,##0_);* \(#,##0\);* \-_);* @_)"/>
    <numFmt numFmtId="189" formatCode="* #,##0.00%_);* \(#,##0.00%\);* \-_);* @_)"/>
    <numFmt numFmtId="190" formatCode="* 0.0\x_);* \(0.0\x\);* \-_);* @_x_)"/>
    <numFmt numFmtId="191" formatCode="mmm\ \'yy\ &quot;-&quot;"/>
    <numFmt numFmtId="192" formatCode="* #,##0.000_);* \(#,##0.000\);* \-_);* @_)"/>
    <numFmt numFmtId="193" formatCode="_(#,##0.00_)_%;\(#,##0.00\)_%;_(&quot;–&quot;_)_%;_(@_)_%"/>
    <numFmt numFmtId="194" formatCode="[$-F400]h:mm:ss\ AM/PM"/>
    <numFmt numFmtId="195" formatCode="* #,##0.0000_);* \(#,##0.0000\);* \-_);* @_)"/>
    <numFmt numFmtId="196" formatCode="* #,##0.000%_);* \(#,##0.000%\);* \-_);* @_)"/>
    <numFmt numFmtId="197" formatCode="_-* #,##0.0_-;\-* #,##0.0_-;_-* &quot;-&quot;??_-;_-@_-"/>
    <numFmt numFmtId="198" formatCode="_(#,##0.0%_);\(#,##0.0%\);_(&quot;–&quot;_)_%;_(@_)_%"/>
    <numFmt numFmtId="199" formatCode="0.00\x;\(0.00\x\);&quot;–&quot;"/>
    <numFmt numFmtId="200" formatCode="* #,##0.0%_);* \(#,##0.0%\);* \-_);* @_)"/>
    <numFmt numFmtId="201" formatCode="mmm\-yyyy"/>
    <numFmt numFmtId="202" formatCode="_(* #,##0.0_);_(* \(#,##0.0\);_(* &quot;–&quot;_);_(@_)"/>
    <numFmt numFmtId="203" formatCode="yyyy\A"/>
    <numFmt numFmtId="204" formatCode="yyyy\E"/>
    <numFmt numFmtId="205" formatCode="0.00\x"/>
    <numFmt numFmtId="206" formatCode="0&quot;E&quot;"/>
    <numFmt numFmtId="207" formatCode="0;\(0\)"/>
    <numFmt numFmtId="208" formatCode="[$-40C]mmm\-yy;@"/>
    <numFmt numFmtId="209" formatCode="yyyy\B"/>
    <numFmt numFmtId="210" formatCode="* #,##0.000000_);* \(#,##0.000000\);* \-_);* @_)"/>
    <numFmt numFmtId="211" formatCode="_(#,##0.0_)_%;\(#,##0.0\)_%;_(&quot;–&quot;_)_%;_(@_)_%"/>
    <numFmt numFmtId="212" formatCode="_(0.0\x_)_)_';_(\(0.0\x\)_'_';_(&quot;–&quot;_)_%;_(@_)_%"/>
    <numFmt numFmtId="213" formatCode="_(* #,##0.0_)_%;_(* \(#,##0.0\)_%;_(* &quot;–&quot;_)_%;_(@_)_%"/>
    <numFmt numFmtId="214" formatCode="#,##0.0_);\(#,##0.0\);\–_)"/>
    <numFmt numFmtId="215" formatCode="#,##0.0_)%;\(#,##0.0\)%;\–_)"/>
    <numFmt numFmtId="216" formatCode="[$$-409]#,##0.0_);\([$$-409]#,##0.0\);[$$-409]#,##0.0_);@_)"/>
    <numFmt numFmtId="217" formatCode="#,##0.0%;\(#,##0.0%\);&quot;-&quot;"/>
    <numFmt numFmtId="218" formatCode="#,##0;\(#,##0\);&quot;-&quot;"/>
    <numFmt numFmtId="219" formatCode="#,##0.0%;\(#,##0.0%\)"/>
    <numFmt numFmtId="220" formatCode="#,##0.0\x"/>
    <numFmt numFmtId="221" formatCode="#,##0;\(#,##0\)"/>
    <numFmt numFmtId="222" formatCode="#,##0%;\(#,##0%\)"/>
    <numFmt numFmtId="223" formatCode="#,##0.0\x;\(#,##0.0\x\)"/>
    <numFmt numFmtId="224" formatCode="#&quot;E&quot;"/>
    <numFmt numFmtId="225" formatCode="_(0.00\x_)_)_';_(\(0.00\x\)_'_';_(&quot;–&quot;_)_%;_(@_)_%"/>
    <numFmt numFmtId="226" formatCode="_(* #,##0.0_);_(* \(#,##0.0\);_(* &quot;-&quot;?_);_(@_)"/>
    <numFmt numFmtId="227" formatCode="#,##0.00\x"/>
    <numFmt numFmtId="228" formatCode="_(* #,##0.000_)_%;_(* \(#,##0.000\)_%;_(* &quot;–&quot;_)_%;_(@_)_%"/>
    <numFmt numFmtId="229" formatCode="_(* #,##0.00%_);_(* \(#,##0.00%\);_(* &quot;–&quot;_)_%;_(@_)_%"/>
    <numFmt numFmtId="230" formatCode="_(* 0.00\x_)_)_';_(* \(0.00\x\)_'_';_(* &quot;–&quot;_)_%;_(* @_)_%"/>
    <numFmt numFmtId="231" formatCode="\ #,##0.0%;\(#,##0.0%\)"/>
    <numFmt numFmtId="232" formatCode="\ #,##0.0\x;\(#,##0.0\x\)"/>
    <numFmt numFmtId="233" formatCode="#,##0.0\x;\(#,##0.0\x\);&quot;–&quot;;@"/>
    <numFmt numFmtId="234" formatCode="#,##0.0\x;\(#,##0.0\x\);&quot;-&quot;"/>
    <numFmt numFmtId="235" formatCode="#,##0.0%"/>
    <numFmt numFmtId="236" formatCode="0.0000000000000000%"/>
    <numFmt numFmtId="237" formatCode="#,##0%;\(#,##0%\);&quot;-&quot;"/>
    <numFmt numFmtId="238" formatCode="#,##0&quot;bps&quot;;\(#,##0&quot;bps&quot;\);&quot;-&quot;"/>
    <numFmt numFmtId="239" formatCode="#,##0.00\x;\(#,##0.00\x\);&quot;-&quot;"/>
    <numFmt numFmtId="240" formatCode="#,##0.000\x;\(#,##0.000\x\);&quot;-&quot;"/>
    <numFmt numFmtId="241" formatCode="#,##0.00000\x;\(#,##0.00000\x\)"/>
    <numFmt numFmtId="242" formatCode="_-* #,##0_-;\-* #,##0_-;_-* &quot;-&quot;??_-;_-@_-"/>
    <numFmt numFmtId="243" formatCode="\ #,##0.00\x;\(#,##0.00\x\)"/>
    <numFmt numFmtId="244" formatCode="#,##0&quot;bps&quot;;\(#,##0&quot;bps&quot;\)"/>
    <numFmt numFmtId="245" formatCode="#,##0_);\(#,##0\);&quot;-&quot;"/>
    <numFmt numFmtId="246" formatCode="_(#,##0.0000_)_%;\(#,##0.0000\)_%;_(&quot;–&quot;_)_%;_(@_)_%"/>
    <numFmt numFmtId="247" formatCode="#,##0.00000000000000_);\(#,##0.00000000000000\)"/>
    <numFmt numFmtId="248" formatCode="_(#,##0%_);\(#,##0%\);_(&quot;–&quot;_)_%;_(@_)_%"/>
    <numFmt numFmtId="249" formatCode="_(#,##0.00%_);\(#,##0.00%\);_(&quot;–&quot;_)_%;_(@_)_%"/>
    <numFmt numFmtId="250" formatCode="&quot;+&quot;#,##0%;\(#,##0%\);&quot;-&quot;"/>
    <numFmt numFmtId="251" formatCode="#,##0.00\x_);\(#,##0.00\x\);&quot;-&quot;"/>
  </numFmts>
  <fonts count="15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6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i/>
      <sz val="10"/>
      <name val="Arial"/>
      <family val="2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rgb="FF008000"/>
      <name val="Arial"/>
      <family val="2"/>
    </font>
    <font>
      <b/>
      <sz val="10"/>
      <color rgb="FF0000FF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rgb="FF008000"/>
      <name val="Arial"/>
      <family val="2"/>
    </font>
    <font>
      <i/>
      <sz val="10"/>
      <color rgb="FF008000"/>
      <name val="Arial"/>
      <family val="2"/>
    </font>
    <font>
      <i/>
      <sz val="8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Arial"/>
      <family val="2"/>
    </font>
    <font>
      <sz val="8"/>
      <color indexed="22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b/>
      <u/>
      <sz val="9"/>
      <color indexed="8"/>
      <name val="Arial"/>
      <family val="2"/>
    </font>
    <font>
      <b/>
      <i/>
      <sz val="9"/>
      <color theme="1"/>
      <name val="Arial"/>
      <family val="2"/>
    </font>
    <font>
      <i/>
      <sz val="9"/>
      <name val="Arial"/>
      <family val="2"/>
    </font>
    <font>
      <sz val="8"/>
      <color theme="1"/>
      <name val="Arial"/>
      <family val="2"/>
    </font>
    <font>
      <b/>
      <i/>
      <sz val="10"/>
      <color theme="1"/>
      <name val="Arial"/>
      <family val="2"/>
    </font>
    <font>
      <sz val="10"/>
      <name val="Times New Roman"/>
      <family val="1"/>
    </font>
    <font>
      <b/>
      <u val="singleAccounting"/>
      <sz val="10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1"/>
      <color indexed="9"/>
      <name val="Calibri"/>
      <family val="2"/>
    </font>
    <font>
      <i/>
      <sz val="10"/>
      <color rgb="FFFF0000"/>
      <name val="Arial"/>
      <family val="2"/>
    </font>
    <font>
      <u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u/>
      <sz val="10"/>
      <color theme="1"/>
      <name val="Arial"/>
      <family val="2"/>
    </font>
    <font>
      <b/>
      <i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i/>
      <u/>
      <sz val="10"/>
      <color rgb="FF000000"/>
      <name val="Arial"/>
      <family val="2"/>
    </font>
    <font>
      <b/>
      <i/>
      <u/>
      <sz val="10"/>
      <color rgb="FFFF0000"/>
      <name val="Arial"/>
      <family val="2"/>
    </font>
    <font>
      <sz val="8"/>
      <color rgb="FF008000"/>
      <name val="Arial"/>
      <family val="2"/>
    </font>
    <font>
      <i/>
      <sz val="8"/>
      <color rgb="FFFF0000"/>
      <name val="Arial"/>
      <family val="2"/>
    </font>
    <font>
      <b/>
      <u/>
      <sz val="8"/>
      <color theme="1"/>
      <name val="Arial"/>
      <family val="2"/>
    </font>
    <font>
      <i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i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FF"/>
      <name val="Arial"/>
      <family val="2"/>
    </font>
    <font>
      <i/>
      <sz val="8"/>
      <color rgb="FF008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rgb="FF008000"/>
      <name val="Arial"/>
      <family val="2"/>
    </font>
    <font>
      <b/>
      <u/>
      <sz val="8"/>
      <color theme="0"/>
      <name val="Arial"/>
      <family val="2"/>
    </font>
    <font>
      <b/>
      <i/>
      <sz val="8"/>
      <name val="Arial"/>
      <family val="2"/>
    </font>
    <font>
      <sz val="8"/>
      <color theme="0"/>
      <name val="Arial"/>
      <family val="2"/>
    </font>
    <font>
      <sz val="8"/>
      <color rgb="FFFFFFFF"/>
      <name val="Arial"/>
      <family val="2"/>
    </font>
    <font>
      <b/>
      <sz val="8"/>
      <color indexed="8"/>
      <name val="Arial"/>
      <family val="2"/>
    </font>
    <font>
      <b/>
      <u/>
      <sz val="8"/>
      <name val="Arial"/>
      <family val="2"/>
    </font>
    <font>
      <u val="singleAccounting"/>
      <sz val="8"/>
      <name val="Arial"/>
      <family val="2"/>
    </font>
    <font>
      <b/>
      <u/>
      <sz val="8"/>
      <color rgb="FF000000"/>
      <name val="Arial"/>
      <family val="2"/>
    </font>
    <font>
      <b/>
      <u/>
      <sz val="8"/>
      <color indexed="8"/>
      <name val="Arial"/>
      <family val="2"/>
    </font>
    <font>
      <b/>
      <u/>
      <sz val="8"/>
      <color rgb="FF008000"/>
      <name val="Arial"/>
      <family val="2"/>
    </font>
    <font>
      <b/>
      <sz val="8"/>
      <color rgb="FF008700"/>
      <name val="Arial"/>
      <family val="2"/>
    </font>
    <font>
      <i/>
      <sz val="8"/>
      <color rgb="FFFFFFFF"/>
      <name val="Arial"/>
      <family val="2"/>
    </font>
    <font>
      <i/>
      <sz val="8"/>
      <color indexed="8"/>
      <name val="Arial"/>
      <family val="2"/>
    </font>
    <font>
      <sz val="8"/>
      <color indexed="12"/>
      <name val="Arial"/>
      <family val="2"/>
    </font>
    <font>
      <sz val="8"/>
      <color indexed="8"/>
      <name val="Arial"/>
      <family val="2"/>
    </font>
    <font>
      <u/>
      <sz val="8"/>
      <name val="Arial"/>
      <family val="2"/>
    </font>
    <font>
      <u/>
      <sz val="8"/>
      <color indexed="8"/>
      <name val="Arial"/>
      <family val="2"/>
    </font>
    <font>
      <sz val="8"/>
      <color theme="0" tint="-0.14999847407452621"/>
      <name val="Arial"/>
      <family val="2"/>
    </font>
    <font>
      <sz val="8"/>
      <color indexed="9"/>
      <name val="Arial"/>
      <family val="2"/>
    </font>
    <font>
      <u/>
      <sz val="8"/>
      <color indexed="12"/>
      <name val="Arial"/>
      <family val="2"/>
    </font>
    <font>
      <b/>
      <i/>
      <sz val="8"/>
      <color indexed="8"/>
      <name val="Arial"/>
      <family val="2"/>
    </font>
    <font>
      <sz val="8"/>
      <color indexed="17"/>
      <name val="Arial"/>
      <family val="2"/>
    </font>
    <font>
      <sz val="8"/>
      <color indexed="61"/>
      <name val="Arial"/>
      <family val="2"/>
    </font>
    <font>
      <u/>
      <vertAlign val="superscript"/>
      <sz val="8"/>
      <color indexed="8"/>
      <name val="Arial"/>
      <family val="2"/>
    </font>
    <font>
      <i/>
      <sz val="8"/>
      <color theme="0"/>
      <name val="Arial"/>
      <family val="2"/>
    </font>
    <font>
      <b/>
      <u/>
      <sz val="8"/>
      <color indexed="9"/>
      <name val="Arial"/>
      <family val="2"/>
    </font>
    <font>
      <u/>
      <sz val="8"/>
      <color indexed="17"/>
      <name val="Arial"/>
      <family val="2"/>
    </font>
    <font>
      <u/>
      <sz val="8"/>
      <color theme="0"/>
      <name val="Arial"/>
      <family val="2"/>
    </font>
    <font>
      <u/>
      <sz val="8"/>
      <color indexed="9"/>
      <name val="Arial"/>
      <family val="2"/>
    </font>
    <font>
      <i/>
      <sz val="8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17"/>
      <name val="Arial"/>
      <family val="2"/>
    </font>
    <font>
      <u/>
      <sz val="8"/>
      <color rgb="FF000000"/>
      <name val="Arial"/>
      <family val="2"/>
    </font>
    <font>
      <i/>
      <u/>
      <sz val="8"/>
      <name val="Arial"/>
      <family val="2"/>
    </font>
    <font>
      <i/>
      <sz val="8"/>
      <color indexed="12"/>
      <name val="Arial"/>
      <family val="2"/>
    </font>
    <font>
      <u/>
      <sz val="8"/>
      <color indexed="61"/>
      <name val="Arial"/>
      <family val="2"/>
    </font>
    <font>
      <b/>
      <sz val="8"/>
      <color rgb="FF7030A0"/>
      <name val="Arial"/>
      <family val="2"/>
    </font>
    <font>
      <sz val="8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i/>
      <u/>
      <sz val="8"/>
      <color indexed="8"/>
      <name val="Arial"/>
      <family val="2"/>
    </font>
    <font>
      <b/>
      <sz val="8"/>
      <color theme="0" tint="-4.9989318521683403E-2"/>
      <name val="Arial"/>
      <family val="2"/>
    </font>
    <font>
      <b/>
      <u/>
      <sz val="8"/>
      <color theme="0" tint="-4.9989318521683403E-2"/>
      <name val="Arial"/>
      <family val="2"/>
    </font>
    <font>
      <u/>
      <sz val="8"/>
      <color rgb="FF008000"/>
      <name val="Arial"/>
      <family val="2"/>
    </font>
    <font>
      <i/>
      <sz val="8"/>
      <color rgb="FF0000FF"/>
      <name val="Arial"/>
      <family val="2"/>
    </font>
    <font>
      <sz val="11"/>
      <name val="Calibri"/>
      <family val="2"/>
      <scheme val="minor"/>
    </font>
    <font>
      <b/>
      <i/>
      <sz val="8"/>
      <color theme="1"/>
      <name val="Arial"/>
      <family val="2"/>
    </font>
    <font>
      <b/>
      <sz val="9"/>
      <name val="Arial"/>
      <family val="2"/>
    </font>
    <font>
      <i/>
      <sz val="8"/>
      <color rgb="FFC00000"/>
      <name val="Arial"/>
      <family val="2"/>
    </font>
    <font>
      <sz val="8"/>
      <color rgb="FF800080"/>
      <name val="Arial"/>
      <family val="2"/>
    </font>
    <font>
      <sz val="10"/>
      <name val="Arial"/>
      <family val="2"/>
    </font>
    <font>
      <b/>
      <sz val="8"/>
      <color rgb="FF800080"/>
      <name val="Arial"/>
      <family val="2"/>
    </font>
    <font>
      <sz val="8"/>
      <color rgb="FF7030A0"/>
      <name val="Arial"/>
      <family val="2"/>
    </font>
    <font>
      <sz val="8"/>
      <color theme="0" tint="-4.9989318521683403E-2"/>
      <name val="Arial"/>
      <family val="2"/>
    </font>
    <font>
      <u/>
      <sz val="8"/>
      <color rgb="FF0000FF"/>
      <name val="Arial"/>
      <family val="2"/>
    </font>
    <font>
      <sz val="8"/>
      <color theme="0" tint="-0.34998626667073579"/>
      <name val="Arial"/>
      <family val="2"/>
    </font>
    <font>
      <u/>
      <sz val="8"/>
      <color theme="1"/>
      <name val="Arial"/>
      <family val="2"/>
    </font>
    <font>
      <b/>
      <u/>
      <sz val="8"/>
      <color indexed="17"/>
      <name val="Arial"/>
      <family val="2"/>
    </font>
    <font>
      <i/>
      <sz val="8"/>
      <color indexed="17"/>
      <name val="Arial"/>
      <family val="2"/>
    </font>
    <font>
      <b/>
      <vertAlign val="superscript"/>
      <sz val="8"/>
      <name val="Arial"/>
      <family val="2"/>
    </font>
    <font>
      <b/>
      <sz val="7"/>
      <color theme="0"/>
      <name val="Arial"/>
      <family val="2"/>
    </font>
    <font>
      <b/>
      <sz val="7"/>
      <color theme="1"/>
      <name val="Arial"/>
      <family val="2"/>
    </font>
    <font>
      <i/>
      <sz val="7"/>
      <color theme="1"/>
      <name val="Arial"/>
      <family val="2"/>
    </font>
    <font>
      <sz val="7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rgb="FFFF0000"/>
      <name val="Arial"/>
      <family val="2"/>
    </font>
    <font>
      <b/>
      <i/>
      <sz val="8"/>
      <color rgb="FF000000"/>
      <name val="Arial"/>
      <family val="2"/>
    </font>
    <font>
      <sz val="8"/>
      <color rgb="FF231F20"/>
      <name val="Arial"/>
      <family val="2"/>
    </font>
    <font>
      <sz val="7"/>
      <color rgb="FF008000"/>
      <name val="Arial"/>
      <family val="2"/>
    </font>
    <font>
      <b/>
      <sz val="8"/>
      <color rgb="FF231F2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9DAF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FFB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30"/>
      </patternFill>
    </fill>
    <fill>
      <patternFill patternType="solid">
        <fgColor rgb="FFFFF2CC"/>
        <bgColor rgb="FF000000"/>
      </patternFill>
    </fill>
    <fill>
      <patternFill patternType="gray0625">
        <fgColor rgb="FF5F5F5F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darkDown">
        <fgColor theme="0" tint="-0.14996795556505021"/>
        <bgColor indexed="65"/>
      </patternFill>
    </fill>
    <fill>
      <patternFill patternType="solid">
        <fgColor rgb="FFF2F2F2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rgb="FFF2F2F2"/>
        <bgColor indexed="64"/>
      </patternFill>
    </fill>
    <fill>
      <patternFill patternType="solid">
        <fgColor rgb="FF1477B4"/>
        <bgColor indexed="64"/>
      </patternFill>
    </fill>
    <fill>
      <patternFill patternType="darkDown">
        <fgColor theme="0" tint="-4.9989318521683403E-2"/>
        <bgColor indexed="65"/>
      </patternFill>
    </fill>
    <fill>
      <patternFill patternType="solid">
        <fgColor rgb="FFC6F2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/>
      <right style="dotted">
        <color auto="1"/>
      </right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indexed="64"/>
      </right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indexed="64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 style="dashed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ashed">
        <color theme="6"/>
      </left>
      <right style="dashed">
        <color theme="6"/>
      </right>
      <top style="thin">
        <color indexed="64"/>
      </top>
      <bottom style="thin">
        <color indexed="64"/>
      </bottom>
      <diagonal/>
    </border>
    <border>
      <left style="dashed">
        <color theme="6"/>
      </left>
      <right style="dashed">
        <color theme="6"/>
      </right>
      <top style="thin">
        <color indexed="64"/>
      </top>
      <bottom/>
      <diagonal/>
    </border>
    <border>
      <left style="dashed">
        <color theme="6"/>
      </left>
      <right/>
      <top style="thin">
        <color auto="1"/>
      </top>
      <bottom/>
      <diagonal/>
    </border>
    <border>
      <left style="dashed">
        <color theme="6"/>
      </left>
      <right style="dashed">
        <color theme="6"/>
      </right>
      <top/>
      <bottom/>
      <diagonal/>
    </border>
    <border>
      <left style="dashed">
        <color theme="6"/>
      </left>
      <right style="dashed">
        <color theme="6"/>
      </right>
      <top/>
      <bottom style="thin">
        <color indexed="64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/>
      <bottom/>
      <diagonal/>
    </border>
    <border>
      <left/>
      <right style="thin">
        <color rgb="FF00B0F0"/>
      </right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/>
      <right style="dashed">
        <color auto="1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theme="6"/>
      </left>
      <right style="dotted">
        <color theme="6"/>
      </right>
      <top style="dotted">
        <color theme="6"/>
      </top>
      <bottom/>
      <diagonal/>
    </border>
    <border>
      <left style="dotted">
        <color theme="6"/>
      </left>
      <right style="dotted">
        <color theme="6"/>
      </right>
      <top/>
      <bottom/>
      <diagonal/>
    </border>
    <border>
      <left style="dotted">
        <color theme="6"/>
      </left>
      <right style="dotted">
        <color theme="6"/>
      </right>
      <top style="thin">
        <color indexed="64"/>
      </top>
      <bottom/>
      <diagonal/>
    </border>
    <border>
      <left style="dotted">
        <color theme="6"/>
      </left>
      <right style="dotted">
        <color theme="6"/>
      </right>
      <top style="thin">
        <color indexed="64"/>
      </top>
      <bottom style="dotted">
        <color theme="6"/>
      </bottom>
      <diagonal/>
    </border>
    <border>
      <left/>
      <right style="thin">
        <color rgb="FF000000"/>
      </right>
      <top/>
      <bottom/>
      <diagonal/>
    </border>
  </borders>
  <cellStyleXfs count="66">
    <xf numFmtId="0" fontId="0" fillId="0" borderId="0"/>
    <xf numFmtId="0" fontId="18" fillId="0" borderId="0" applyFill="0" applyBorder="0" applyAlignment="0" applyProtection="0"/>
    <xf numFmtId="0" fontId="23" fillId="0" borderId="0"/>
    <xf numFmtId="202" fontId="18" fillId="0" borderId="0" applyFill="0" applyBorder="0">
      <alignment horizontal="right" vertical="center"/>
    </xf>
    <xf numFmtId="1" fontId="20" fillId="0" borderId="0">
      <alignment horizontal="center" vertical="center"/>
    </xf>
    <xf numFmtId="0" fontId="23" fillId="0" borderId="0"/>
    <xf numFmtId="165" fontId="23" fillId="0" borderId="0" applyFont="0" applyFill="0" applyBorder="0" applyAlignment="0" applyProtection="0"/>
    <xf numFmtId="0" fontId="18" fillId="0" borderId="0" applyFill="0" applyBorder="0" applyAlignment="0" applyProtection="0"/>
    <xf numFmtId="0" fontId="23" fillId="0" borderId="0"/>
    <xf numFmtId="38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208" fontId="60" fillId="19" borderId="0" applyNumberFormat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202" fontId="18" fillId="0" borderId="0" applyFill="0" applyBorder="0">
      <alignment horizontal="right" vertical="center"/>
    </xf>
    <xf numFmtId="214" fontId="18" fillId="0" borderId="0"/>
    <xf numFmtId="215" fontId="18" fillId="0" borderId="0"/>
    <xf numFmtId="165" fontId="18" fillId="0" borderId="0" applyFont="0" applyFill="0" applyBorder="0" applyAlignment="0" applyProtection="0"/>
    <xf numFmtId="0" fontId="17" fillId="0" borderId="0"/>
    <xf numFmtId="0" fontId="22" fillId="0" borderId="1">
      <alignment horizontal="left" vertical="center"/>
    </xf>
    <xf numFmtId="211" fontId="20" fillId="0" borderId="0">
      <alignment horizontal="left" vertical="center"/>
    </xf>
    <xf numFmtId="43" fontId="18" fillId="0" borderId="0" applyFont="0" applyFill="0" applyBorder="0" applyAlignment="0" applyProtection="0"/>
    <xf numFmtId="0" fontId="18" fillId="0" borderId="0"/>
    <xf numFmtId="0" fontId="16" fillId="0" borderId="0"/>
    <xf numFmtId="0" fontId="15" fillId="0" borderId="0"/>
    <xf numFmtId="0" fontId="127" fillId="0" borderId="0"/>
    <xf numFmtId="0" fontId="18" fillId="0" borderId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9" fillId="0" borderId="0"/>
    <xf numFmtId="0" fontId="132" fillId="0" borderId="0"/>
    <xf numFmtId="9" fontId="13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1451">
    <xf numFmtId="0" fontId="0" fillId="0" borderId="0" xfId="0"/>
    <xf numFmtId="1" fontId="20" fillId="0" borderId="0" xfId="1" applyNumberFormat="1" applyFont="1" applyBorder="1" applyAlignment="1">
      <alignment horizontal="center" vertical="center"/>
    </xf>
    <xf numFmtId="0" fontId="18" fillId="0" borderId="0" xfId="1"/>
    <xf numFmtId="1" fontId="20" fillId="0" borderId="0" xfId="1" applyNumberFormat="1" applyFont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4" fillId="0" borderId="0" xfId="2" applyFont="1" applyAlignment="1">
      <alignment vertical="center"/>
    </xf>
    <xf numFmtId="0" fontId="24" fillId="0" borderId="0" xfId="2" applyFont="1" applyAlignment="1">
      <alignment horizontal="center" vertical="center"/>
    </xf>
    <xf numFmtId="0" fontId="20" fillId="0" borderId="0" xfId="1" applyFont="1"/>
    <xf numFmtId="0" fontId="25" fillId="0" borderId="0" xfId="1" applyFont="1"/>
    <xf numFmtId="167" fontId="0" fillId="0" borderId="0" xfId="1" applyNumberFormat="1" applyFont="1" applyBorder="1" applyAlignment="1">
      <alignment horizontal="right" vertical="center"/>
    </xf>
    <xf numFmtId="167" fontId="0" fillId="0" borderId="1" xfId="1" applyNumberFormat="1" applyFont="1" applyBorder="1" applyAlignment="1">
      <alignment horizontal="right" vertical="center"/>
    </xf>
    <xf numFmtId="168" fontId="20" fillId="0" borderId="0" xfId="1" applyNumberFormat="1" applyFont="1" applyAlignment="1">
      <alignment horizontal="left" vertical="center"/>
    </xf>
    <xf numFmtId="0" fontId="26" fillId="0" borderId="0" xfId="2" applyFont="1" applyAlignment="1">
      <alignment vertical="center"/>
    </xf>
    <xf numFmtId="0" fontId="28" fillId="0" borderId="0" xfId="2" applyFont="1" applyAlignment="1">
      <alignment vertical="center"/>
    </xf>
    <xf numFmtId="0" fontId="33" fillId="0" borderId="0" xfId="2" applyFont="1" applyAlignment="1">
      <alignment vertical="center"/>
    </xf>
    <xf numFmtId="167" fontId="24" fillId="0" borderId="0" xfId="2" applyNumberFormat="1" applyFont="1" applyAlignment="1">
      <alignment vertical="center"/>
    </xf>
    <xf numFmtId="165" fontId="24" fillId="0" borderId="0" xfId="2" applyNumberFormat="1" applyFont="1" applyAlignment="1">
      <alignment vertical="center"/>
    </xf>
    <xf numFmtId="0" fontId="28" fillId="0" borderId="10" xfId="2" applyFont="1" applyBorder="1" applyAlignment="1">
      <alignment horizontal="left" vertical="center"/>
    </xf>
    <xf numFmtId="173" fontId="24" fillId="0" borderId="0" xfId="2" applyNumberFormat="1" applyFont="1" applyAlignment="1">
      <alignment vertical="center"/>
    </xf>
    <xf numFmtId="0" fontId="28" fillId="0" borderId="11" xfId="2" applyFont="1" applyBorder="1" applyAlignment="1">
      <alignment horizontal="left" vertical="center"/>
    </xf>
    <xf numFmtId="0" fontId="28" fillId="0" borderId="3" xfId="2" applyFont="1" applyBorder="1" applyAlignment="1">
      <alignment vertical="center"/>
    </xf>
    <xf numFmtId="0" fontId="26" fillId="0" borderId="0" xfId="2" applyFont="1" applyAlignment="1">
      <alignment horizontal="center" vertical="center"/>
    </xf>
    <xf numFmtId="0" fontId="41" fillId="0" borderId="0" xfId="2" applyFont="1" applyAlignment="1">
      <alignment horizontal="right" vertical="center"/>
    </xf>
    <xf numFmtId="201" fontId="35" fillId="0" borderId="0" xfId="1" applyNumberFormat="1" applyFont="1"/>
    <xf numFmtId="0" fontId="18" fillId="0" borderId="0" xfId="1" applyAlignment="1">
      <alignment horizontal="center"/>
    </xf>
    <xf numFmtId="203" fontId="19" fillId="5" borderId="38" xfId="3" applyNumberFormat="1" applyFont="1" applyFill="1" applyBorder="1" applyAlignment="1">
      <alignment horizontal="center" vertical="center"/>
    </xf>
    <xf numFmtId="204" fontId="19" fillId="7" borderId="38" xfId="3" applyNumberFormat="1" applyFont="1" applyFill="1" applyBorder="1" applyAlignment="1">
      <alignment horizontal="center" vertical="center"/>
    </xf>
    <xf numFmtId="0" fontId="25" fillId="0" borderId="0" xfId="1" applyFont="1" applyAlignment="1">
      <alignment horizontal="center"/>
    </xf>
    <xf numFmtId="0" fontId="18" fillId="0" borderId="4" xfId="1" applyBorder="1"/>
    <xf numFmtId="0" fontId="18" fillId="0" borderId="5" xfId="1" applyBorder="1"/>
    <xf numFmtId="0" fontId="35" fillId="8" borderId="2" xfId="1" applyFont="1" applyFill="1" applyBorder="1" applyAlignment="1">
      <alignment horizontal="center"/>
    </xf>
    <xf numFmtId="0" fontId="43" fillId="0" borderId="0" xfId="1" applyFont="1" applyAlignment="1">
      <alignment horizontal="left"/>
    </xf>
    <xf numFmtId="0" fontId="43" fillId="0" borderId="0" xfId="1" applyFont="1" applyAlignment="1">
      <alignment horizontal="center"/>
    </xf>
    <xf numFmtId="203" fontId="18" fillId="0" borderId="0" xfId="1" applyNumberFormat="1" applyAlignment="1">
      <alignment horizontal="center"/>
    </xf>
    <xf numFmtId="1" fontId="34" fillId="0" borderId="0" xfId="4" applyFont="1">
      <alignment horizontal="center" vertical="center"/>
    </xf>
    <xf numFmtId="0" fontId="19" fillId="9" borderId="0" xfId="1" applyFont="1" applyFill="1"/>
    <xf numFmtId="0" fontId="18" fillId="9" borderId="0" xfId="1" applyFill="1"/>
    <xf numFmtId="0" fontId="18" fillId="0" borderId="0" xfId="7"/>
    <xf numFmtId="0" fontId="21" fillId="0" borderId="0" xfId="8" applyFont="1" applyAlignment="1">
      <alignment horizontal="center"/>
    </xf>
    <xf numFmtId="0" fontId="18" fillId="0" borderId="0" xfId="8" applyFont="1" applyAlignment="1">
      <alignment vertical="center"/>
    </xf>
    <xf numFmtId="0" fontId="45" fillId="11" borderId="0" xfId="8" applyFont="1" applyFill="1" applyAlignment="1">
      <alignment horizontal="left" vertical="center"/>
    </xf>
    <xf numFmtId="0" fontId="46" fillId="0" borderId="0" xfId="8" applyFont="1" applyAlignment="1">
      <alignment horizontal="centerContinuous" vertical="center"/>
    </xf>
    <xf numFmtId="0" fontId="45" fillId="11" borderId="0" xfId="8" applyFont="1" applyFill="1" applyAlignment="1">
      <alignment horizontal="centerContinuous" vertical="center"/>
    </xf>
    <xf numFmtId="0" fontId="47" fillId="0" borderId="0" xfId="8" applyFont="1" applyAlignment="1">
      <alignment vertical="center"/>
    </xf>
    <xf numFmtId="1" fontId="48" fillId="0" borderId="0" xfId="8" applyNumberFormat="1" applyFont="1" applyAlignment="1">
      <alignment horizontal="centerContinuous" vertical="center"/>
    </xf>
    <xf numFmtId="2" fontId="48" fillId="0" borderId="0" xfId="8" applyNumberFormat="1" applyFont="1" applyAlignment="1">
      <alignment horizontal="centerContinuous" vertical="center"/>
    </xf>
    <xf numFmtId="0" fontId="48" fillId="0" borderId="0" xfId="8" applyFont="1" applyAlignment="1">
      <alignment vertical="center"/>
    </xf>
    <xf numFmtId="0" fontId="49" fillId="0" borderId="0" xfId="8" applyFont="1" applyAlignment="1">
      <alignment horizontal="center" vertical="center"/>
    </xf>
    <xf numFmtId="0" fontId="46" fillId="0" borderId="0" xfId="8" applyFont="1" applyAlignment="1">
      <alignment vertical="center"/>
    </xf>
    <xf numFmtId="3" fontId="46" fillId="0" borderId="0" xfId="8" applyNumberFormat="1" applyFont="1" applyAlignment="1">
      <alignment horizontal="right" vertical="center"/>
    </xf>
    <xf numFmtId="3" fontId="46" fillId="0" borderId="0" xfId="8" applyNumberFormat="1" applyFont="1" applyAlignment="1">
      <alignment vertical="center"/>
    </xf>
    <xf numFmtId="169" fontId="50" fillId="0" borderId="0" xfId="8" applyNumberFormat="1" applyFont="1" applyAlignment="1">
      <alignment horizontal="center" vertical="center"/>
    </xf>
    <xf numFmtId="179" fontId="51" fillId="0" borderId="0" xfId="8" applyNumberFormat="1" applyFont="1" applyAlignment="1">
      <alignment horizontal="left" vertical="center" indent="1"/>
    </xf>
    <xf numFmtId="1" fontId="47" fillId="0" borderId="0" xfId="8" applyNumberFormat="1" applyFont="1" applyAlignment="1">
      <alignment vertical="center"/>
    </xf>
    <xf numFmtId="179" fontId="51" fillId="0" borderId="0" xfId="8" applyNumberFormat="1" applyFont="1" applyAlignment="1">
      <alignment horizontal="left" vertical="center"/>
    </xf>
    <xf numFmtId="205" fontId="47" fillId="0" borderId="0" xfId="8" applyNumberFormat="1" applyFont="1" applyAlignment="1">
      <alignment horizontal="right" vertical="center"/>
    </xf>
    <xf numFmtId="177" fontId="47" fillId="0" borderId="0" xfId="8" applyNumberFormat="1" applyFont="1" applyAlignment="1">
      <alignment horizontal="right" vertical="center"/>
    </xf>
    <xf numFmtId="169" fontId="48" fillId="0" borderId="0" xfId="8" applyNumberFormat="1" applyFont="1" applyAlignment="1">
      <alignment horizontal="center" vertical="center"/>
    </xf>
    <xf numFmtId="0" fontId="46" fillId="0" borderId="0" xfId="8" applyFont="1" applyAlignment="1">
      <alignment vertical="center" wrapText="1"/>
    </xf>
    <xf numFmtId="1" fontId="46" fillId="0" borderId="0" xfId="8" applyNumberFormat="1" applyFont="1" applyAlignment="1">
      <alignment vertical="center"/>
    </xf>
    <xf numFmtId="198" fontId="18" fillId="0" borderId="0" xfId="8" applyNumberFormat="1" applyFont="1" applyAlignment="1">
      <alignment vertical="center"/>
    </xf>
    <xf numFmtId="0" fontId="46" fillId="10" borderId="5" xfId="8" applyFont="1" applyFill="1" applyBorder="1" applyAlignment="1">
      <alignment vertical="center"/>
    </xf>
    <xf numFmtId="3" fontId="46" fillId="10" borderId="5" xfId="8" applyNumberFormat="1" applyFont="1" applyFill="1" applyBorder="1" applyAlignment="1">
      <alignment horizontal="right" vertical="center"/>
    </xf>
    <xf numFmtId="0" fontId="52" fillId="0" borderId="0" xfId="8" applyFont="1" applyAlignment="1">
      <alignment vertical="center"/>
    </xf>
    <xf numFmtId="3" fontId="18" fillId="0" borderId="0" xfId="8" applyNumberFormat="1" applyFont="1" applyAlignment="1">
      <alignment vertical="center"/>
    </xf>
    <xf numFmtId="1" fontId="18" fillId="0" borderId="0" xfId="8" applyNumberFormat="1" applyFont="1" applyAlignment="1">
      <alignment vertical="center"/>
    </xf>
    <xf numFmtId="206" fontId="45" fillId="6" borderId="3" xfId="8" applyNumberFormat="1" applyFont="1" applyFill="1" applyBorder="1" applyAlignment="1">
      <alignment horizontal="centerContinuous" vertical="center"/>
    </xf>
    <xf numFmtId="206" fontId="45" fillId="9" borderId="3" xfId="8" applyNumberFormat="1" applyFont="1" applyFill="1" applyBorder="1" applyAlignment="1">
      <alignment horizontal="centerContinuous" vertical="center"/>
    </xf>
    <xf numFmtId="206" fontId="45" fillId="7" borderId="3" xfId="8" applyNumberFormat="1" applyFont="1" applyFill="1" applyBorder="1" applyAlignment="1">
      <alignment horizontal="centerContinuous" vertical="center"/>
    </xf>
    <xf numFmtId="0" fontId="33" fillId="0" borderId="5" xfId="8" applyFont="1" applyBorder="1" applyAlignment="1">
      <alignment vertical="center"/>
    </xf>
    <xf numFmtId="0" fontId="24" fillId="0" borderId="5" xfId="8" applyFont="1" applyBorder="1" applyAlignment="1">
      <alignment horizontal="center" vertical="center"/>
    </xf>
    <xf numFmtId="206" fontId="24" fillId="0" borderId="39" xfId="8" applyNumberFormat="1" applyFont="1" applyBorder="1" applyAlignment="1">
      <alignment horizontal="center" vertical="center" wrapText="1"/>
    </xf>
    <xf numFmtId="206" fontId="24" fillId="0" borderId="5" xfId="8" applyNumberFormat="1" applyFont="1" applyBorder="1" applyAlignment="1">
      <alignment horizontal="center" vertical="center"/>
    </xf>
    <xf numFmtId="206" fontId="19" fillId="0" borderId="0" xfId="8" applyNumberFormat="1" applyFont="1" applyAlignment="1">
      <alignment horizontal="center" vertical="center"/>
    </xf>
    <xf numFmtId="206" fontId="24" fillId="0" borderId="5" xfId="8" quotePrefix="1" applyNumberFormat="1" applyFont="1" applyBorder="1" applyAlignment="1">
      <alignment horizontal="center" vertical="center"/>
    </xf>
    <xf numFmtId="0" fontId="20" fillId="0" borderId="7" xfId="8" applyFont="1" applyBorder="1" applyAlignment="1">
      <alignment vertical="center"/>
    </xf>
    <xf numFmtId="207" fontId="20" fillId="0" borderId="7" xfId="8" applyNumberFormat="1" applyFont="1" applyBorder="1" applyAlignment="1">
      <alignment horizontal="center" vertical="center"/>
    </xf>
    <xf numFmtId="207" fontId="20" fillId="0" borderId="40" xfId="8" applyNumberFormat="1" applyFont="1" applyBorder="1" applyAlignment="1">
      <alignment horizontal="center" vertical="center"/>
    </xf>
    <xf numFmtId="207" fontId="20" fillId="0" borderId="41" xfId="8" applyNumberFormat="1" applyFont="1" applyBorder="1" applyAlignment="1">
      <alignment horizontal="center" vertical="center"/>
    </xf>
    <xf numFmtId="207" fontId="18" fillId="0" borderId="0" xfId="8" applyNumberFormat="1" applyFont="1" applyAlignment="1">
      <alignment horizontal="center" vertical="center"/>
    </xf>
    <xf numFmtId="198" fontId="20" fillId="0" borderId="0" xfId="8" applyNumberFormat="1" applyFont="1" applyAlignment="1">
      <alignment horizontal="center" vertical="center"/>
    </xf>
    <xf numFmtId="169" fontId="20" fillId="0" borderId="0" xfId="8" quotePrefix="1" applyNumberFormat="1" applyFont="1" applyAlignment="1">
      <alignment horizontal="center" vertical="center"/>
    </xf>
    <xf numFmtId="0" fontId="43" fillId="0" borderId="0" xfId="8" applyFont="1" applyAlignment="1">
      <alignment vertical="center"/>
    </xf>
    <xf numFmtId="0" fontId="53" fillId="12" borderId="0" xfId="8" applyFont="1" applyFill="1" applyAlignment="1">
      <alignment vertical="center"/>
    </xf>
    <xf numFmtId="169" fontId="43" fillId="12" borderId="0" xfId="8" applyNumberFormat="1" applyFont="1" applyFill="1" applyAlignment="1">
      <alignment vertical="center"/>
    </xf>
    <xf numFmtId="169" fontId="43" fillId="12" borderId="42" xfId="8" applyNumberFormat="1" applyFont="1" applyFill="1" applyBorder="1" applyAlignment="1">
      <alignment horizontal="center" vertical="center"/>
    </xf>
    <xf numFmtId="169" fontId="43" fillId="12" borderId="0" xfId="8" applyNumberFormat="1" applyFont="1" applyFill="1" applyAlignment="1">
      <alignment horizontal="center" vertical="center"/>
    </xf>
    <xf numFmtId="9" fontId="43" fillId="12" borderId="0" xfId="8" applyNumberFormat="1" applyFont="1" applyFill="1" applyAlignment="1">
      <alignment horizontal="center" vertical="center"/>
    </xf>
    <xf numFmtId="198" fontId="43" fillId="0" borderId="0" xfId="8" applyNumberFormat="1" applyFont="1" applyAlignment="1">
      <alignment horizontal="center" vertical="center"/>
    </xf>
    <xf numFmtId="168" fontId="20" fillId="12" borderId="0" xfId="8" applyNumberFormat="1" applyFont="1" applyFill="1" applyAlignment="1">
      <alignment horizontal="center" vertical="center"/>
    </xf>
    <xf numFmtId="207" fontId="20" fillId="12" borderId="42" xfId="8" applyNumberFormat="1" applyFont="1" applyFill="1" applyBorder="1" applyAlignment="1">
      <alignment horizontal="center" vertical="center"/>
    </xf>
    <xf numFmtId="207" fontId="20" fillId="12" borderId="0" xfId="8" applyNumberFormat="1" applyFont="1" applyFill="1" applyAlignment="1">
      <alignment horizontal="center" vertical="center"/>
    </xf>
    <xf numFmtId="169" fontId="20" fillId="0" borderId="0" xfId="8" applyNumberFormat="1" applyFont="1" applyAlignment="1">
      <alignment horizontal="center" vertical="center"/>
    </xf>
    <xf numFmtId="0" fontId="20" fillId="12" borderId="0" xfId="8" applyFont="1" applyFill="1" applyAlignment="1">
      <alignment vertical="center"/>
    </xf>
    <xf numFmtId="207" fontId="20" fillId="0" borderId="0" xfId="8" applyNumberFormat="1" applyFont="1" applyAlignment="1">
      <alignment horizontal="center" vertical="center"/>
    </xf>
    <xf numFmtId="0" fontId="43" fillId="12" borderId="0" xfId="8" applyFont="1" applyFill="1" applyAlignment="1">
      <alignment vertical="center"/>
    </xf>
    <xf numFmtId="0" fontId="18" fillId="13" borderId="0" xfId="8" applyFont="1" applyFill="1" applyAlignment="1">
      <alignment vertical="center"/>
    </xf>
    <xf numFmtId="207" fontId="18" fillId="13" borderId="42" xfId="8" applyNumberFormat="1" applyFont="1" applyFill="1" applyBorder="1" applyAlignment="1">
      <alignment horizontal="center" vertical="center"/>
    </xf>
    <xf numFmtId="207" fontId="18" fillId="13" borderId="0" xfId="8" applyNumberFormat="1" applyFont="1" applyFill="1" applyAlignment="1">
      <alignment horizontal="center" vertical="center"/>
    </xf>
    <xf numFmtId="172" fontId="20" fillId="13" borderId="0" xfId="8" applyNumberFormat="1" applyFont="1" applyFill="1" applyAlignment="1">
      <alignment vertical="center"/>
    </xf>
    <xf numFmtId="207" fontId="20" fillId="13" borderId="42" xfId="8" applyNumberFormat="1" applyFont="1" applyFill="1" applyBorder="1" applyAlignment="1">
      <alignment horizontal="center" vertical="center"/>
    </xf>
    <xf numFmtId="207" fontId="20" fillId="13" borderId="0" xfId="8" applyNumberFormat="1" applyFont="1" applyFill="1" applyAlignment="1">
      <alignment horizontal="center" vertical="center"/>
    </xf>
    <xf numFmtId="0" fontId="43" fillId="13" borderId="0" xfId="8" applyFont="1" applyFill="1" applyAlignment="1">
      <alignment vertical="center"/>
    </xf>
    <xf numFmtId="198" fontId="18" fillId="13" borderId="0" xfId="8" applyNumberFormat="1" applyFont="1" applyFill="1" applyAlignment="1">
      <alignment vertical="center"/>
    </xf>
    <xf numFmtId="198" fontId="18" fillId="13" borderId="42" xfId="8" applyNumberFormat="1" applyFont="1" applyFill="1" applyBorder="1" applyAlignment="1">
      <alignment horizontal="center" vertical="center"/>
    </xf>
    <xf numFmtId="198" fontId="43" fillId="13" borderId="0" xfId="8" applyNumberFormat="1" applyFont="1" applyFill="1" applyAlignment="1">
      <alignment horizontal="center" vertical="center"/>
    </xf>
    <xf numFmtId="9" fontId="18" fillId="0" borderId="0" xfId="8" applyNumberFormat="1" applyFont="1" applyAlignment="1">
      <alignment vertical="center"/>
    </xf>
    <xf numFmtId="207" fontId="43" fillId="13" borderId="0" xfId="8" quotePrefix="1" applyNumberFormat="1" applyFont="1" applyFill="1" applyAlignment="1">
      <alignment vertical="center"/>
    </xf>
    <xf numFmtId="0" fontId="20" fillId="10" borderId="0" xfId="8" applyFont="1" applyFill="1" applyAlignment="1">
      <alignment vertical="center"/>
    </xf>
    <xf numFmtId="207" fontId="20" fillId="10" borderId="42" xfId="8" applyNumberFormat="1" applyFont="1" applyFill="1" applyBorder="1" applyAlignment="1">
      <alignment horizontal="center" vertical="center"/>
    </xf>
    <xf numFmtId="207" fontId="20" fillId="10" borderId="0" xfId="8" applyNumberFormat="1" applyFont="1" applyFill="1" applyAlignment="1">
      <alignment horizontal="center" vertical="center"/>
    </xf>
    <xf numFmtId="207" fontId="18" fillId="0" borderId="0" xfId="8" applyNumberFormat="1" applyFont="1" applyAlignment="1">
      <alignment vertical="center"/>
    </xf>
    <xf numFmtId="0" fontId="43" fillId="10" borderId="0" xfId="8" applyFont="1" applyFill="1" applyAlignment="1">
      <alignment vertical="center"/>
    </xf>
    <xf numFmtId="9" fontId="43" fillId="10" borderId="0" xfId="8" applyNumberFormat="1" applyFont="1" applyFill="1" applyAlignment="1">
      <alignment horizontal="center" vertical="center"/>
    </xf>
    <xf numFmtId="9" fontId="43" fillId="0" borderId="0" xfId="8" applyNumberFormat="1" applyFont="1" applyAlignment="1">
      <alignment horizontal="center" vertical="center"/>
    </xf>
    <xf numFmtId="0" fontId="43" fillId="13" borderId="3" xfId="8" applyFont="1" applyFill="1" applyBorder="1" applyAlignment="1">
      <alignment vertical="center"/>
    </xf>
    <xf numFmtId="207" fontId="43" fillId="13" borderId="43" xfId="8" applyNumberFormat="1" applyFont="1" applyFill="1" applyBorder="1" applyAlignment="1">
      <alignment horizontal="center" vertical="center"/>
    </xf>
    <xf numFmtId="207" fontId="43" fillId="13" borderId="3" xfId="8" applyNumberFormat="1" applyFont="1" applyFill="1" applyBorder="1" applyAlignment="1">
      <alignment horizontal="center" vertical="center"/>
    </xf>
    <xf numFmtId="207" fontId="43" fillId="0" borderId="0" xfId="8" applyNumberFormat="1" applyFont="1" applyAlignment="1">
      <alignment horizontal="center" vertical="center"/>
    </xf>
    <xf numFmtId="168" fontId="18" fillId="0" borderId="0" xfId="8" applyNumberFormat="1" applyFont="1" applyAlignment="1">
      <alignment vertical="center"/>
    </xf>
    <xf numFmtId="207" fontId="18" fillId="13" borderId="0" xfId="8" applyNumberFormat="1" applyFont="1" applyFill="1" applyAlignment="1">
      <alignment vertical="center"/>
    </xf>
    <xf numFmtId="0" fontId="18" fillId="0" borderId="0" xfId="7" applyAlignment="1">
      <alignment vertical="center"/>
    </xf>
    <xf numFmtId="0" fontId="20" fillId="10" borderId="0" xfId="7" applyFont="1" applyFill="1" applyBorder="1" applyAlignment="1">
      <alignment vertical="center"/>
    </xf>
    <xf numFmtId="0" fontId="0" fillId="2" borderId="0" xfId="7" applyFont="1" applyFill="1" applyAlignment="1">
      <alignment vertical="center"/>
    </xf>
    <xf numFmtId="1" fontId="18" fillId="0" borderId="0" xfId="7" applyNumberFormat="1" applyAlignment="1">
      <alignment vertical="center"/>
    </xf>
    <xf numFmtId="0" fontId="55" fillId="0" borderId="0" xfId="9" applyNumberFormat="1" applyFont="1" applyFill="1" applyAlignment="1">
      <alignment horizontal="centerContinuous"/>
    </xf>
    <xf numFmtId="0" fontId="55" fillId="0" borderId="0" xfId="9" applyNumberFormat="1" applyFont="1" applyFill="1" applyBorder="1" applyAlignment="1">
      <alignment horizontal="centerContinuous"/>
    </xf>
    <xf numFmtId="177" fontId="27" fillId="10" borderId="3" xfId="9" applyNumberFormat="1" applyFont="1" applyFill="1" applyBorder="1" applyAlignment="1">
      <alignment horizontal="center"/>
    </xf>
    <xf numFmtId="0" fontId="18" fillId="0" borderId="0" xfId="7" applyFill="1" applyAlignment="1">
      <alignment vertical="center"/>
    </xf>
    <xf numFmtId="0" fontId="27" fillId="0" borderId="0" xfId="9" applyNumberFormat="1" applyFont="1" applyFill="1" applyBorder="1" applyAlignment="1">
      <alignment horizontal="center"/>
    </xf>
    <xf numFmtId="0" fontId="20" fillId="0" borderId="0" xfId="7" applyFont="1" applyAlignment="1">
      <alignment horizontal="center" vertical="center"/>
    </xf>
    <xf numFmtId="0" fontId="20" fillId="0" borderId="0" xfId="7" applyFont="1" applyAlignment="1">
      <alignment horizontal="center"/>
    </xf>
    <xf numFmtId="0" fontId="25" fillId="0" borderId="0" xfId="7" applyFont="1" applyAlignment="1">
      <alignment horizontal="center"/>
    </xf>
    <xf numFmtId="1" fontId="27" fillId="0" borderId="3" xfId="9" applyNumberFormat="1" applyFont="1" applyFill="1" applyBorder="1" applyAlignment="1">
      <alignment horizontal="center"/>
    </xf>
    <xf numFmtId="0" fontId="25" fillId="0" borderId="0" xfId="7" applyFont="1" applyFill="1" applyAlignment="1">
      <alignment horizontal="center"/>
    </xf>
    <xf numFmtId="177" fontId="28" fillId="13" borderId="0" xfId="9" applyNumberFormat="1" applyFont="1" applyFill="1" applyBorder="1" applyAlignment="1">
      <alignment horizontal="center"/>
    </xf>
    <xf numFmtId="182" fontId="26" fillId="0" borderId="8" xfId="9" applyNumberFormat="1" applyFont="1" applyFill="1" applyBorder="1" applyAlignment="1">
      <alignment horizontal="center" vertical="center"/>
    </xf>
    <xf numFmtId="182" fontId="26" fillId="0" borderId="0" xfId="9" applyNumberFormat="1" applyFont="1" applyFill="1" applyAlignment="1">
      <alignment horizontal="center" vertical="center"/>
    </xf>
    <xf numFmtId="182" fontId="26" fillId="14" borderId="0" xfId="9" applyNumberFormat="1" applyFont="1" applyFill="1" applyAlignment="1">
      <alignment horizontal="center" vertical="center"/>
    </xf>
    <xf numFmtId="177" fontId="28" fillId="13" borderId="9" xfId="9" applyNumberFormat="1" applyFont="1" applyFill="1" applyBorder="1" applyAlignment="1">
      <alignment horizontal="center" vertical="center"/>
    </xf>
    <xf numFmtId="177" fontId="28" fillId="0" borderId="0" xfId="9" applyNumberFormat="1" applyFont="1" applyFill="1" applyAlignment="1">
      <alignment horizontal="center" vertical="center"/>
    </xf>
    <xf numFmtId="177" fontId="28" fillId="14" borderId="0" xfId="9" applyNumberFormat="1" applyFont="1" applyFill="1" applyAlignment="1">
      <alignment horizontal="center" vertical="center"/>
    </xf>
    <xf numFmtId="182" fontId="26" fillId="14" borderId="10" xfId="9" applyNumberFormat="1" applyFont="1" applyFill="1" applyBorder="1" applyAlignment="1">
      <alignment horizontal="center" vertical="center"/>
    </xf>
    <xf numFmtId="182" fontId="26" fillId="15" borderId="0" xfId="9" applyNumberFormat="1" applyFont="1" applyFill="1" applyAlignment="1">
      <alignment horizontal="center" vertical="center"/>
    </xf>
    <xf numFmtId="177" fontId="28" fillId="16" borderId="9" xfId="9" applyNumberFormat="1" applyFont="1" applyFill="1" applyBorder="1" applyAlignment="1">
      <alignment horizontal="center" vertical="center"/>
    </xf>
    <xf numFmtId="177" fontId="28" fillId="15" borderId="0" xfId="9" applyNumberFormat="1" applyFont="1" applyFill="1" applyAlignment="1">
      <alignment horizontal="center" vertical="center"/>
    </xf>
    <xf numFmtId="182" fontId="26" fillId="0" borderId="10" xfId="9" applyNumberFormat="1" applyFont="1" applyFill="1" applyBorder="1" applyAlignment="1">
      <alignment horizontal="center" vertical="center"/>
    </xf>
    <xf numFmtId="177" fontId="53" fillId="0" borderId="32" xfId="7" applyNumberFormat="1" applyFont="1" applyFill="1" applyBorder="1" applyAlignment="1">
      <alignment vertical="center"/>
    </xf>
    <xf numFmtId="177" fontId="20" fillId="0" borderId="32" xfId="7" applyNumberFormat="1" applyFont="1" applyFill="1" applyBorder="1" applyAlignment="1">
      <alignment vertical="center"/>
    </xf>
    <xf numFmtId="0" fontId="53" fillId="0" borderId="0" xfId="7" applyFont="1" applyAlignment="1">
      <alignment vertical="center"/>
    </xf>
    <xf numFmtId="198" fontId="43" fillId="0" borderId="0" xfId="7" applyNumberFormat="1" applyFont="1" applyAlignment="1">
      <alignment vertical="center"/>
    </xf>
    <xf numFmtId="0" fontId="20" fillId="13" borderId="0" xfId="7" applyFont="1" applyFill="1" applyAlignment="1">
      <alignment horizontal="center" vertical="center"/>
    </xf>
    <xf numFmtId="0" fontId="20" fillId="13" borderId="0" xfId="7" applyFont="1" applyFill="1" applyAlignment="1">
      <alignment horizontal="center"/>
    </xf>
    <xf numFmtId="1" fontId="29" fillId="0" borderId="0" xfId="9" applyNumberFormat="1" applyFont="1" applyFill="1" applyBorder="1" applyAlignment="1">
      <alignment horizontal="center"/>
    </xf>
    <xf numFmtId="0" fontId="18" fillId="0" borderId="0" xfId="7" applyFill="1" applyBorder="1"/>
    <xf numFmtId="0" fontId="25" fillId="0" borderId="0" xfId="7" applyFont="1" applyFill="1" applyBorder="1" applyAlignment="1">
      <alignment horizontal="center"/>
    </xf>
    <xf numFmtId="0" fontId="25" fillId="13" borderId="0" xfId="7" applyFont="1" applyFill="1" applyAlignment="1">
      <alignment horizontal="center"/>
    </xf>
    <xf numFmtId="1" fontId="20" fillId="0" borderId="0" xfId="7" applyNumberFormat="1" applyFont="1" applyAlignment="1">
      <alignment horizontal="center"/>
    </xf>
    <xf numFmtId="205" fontId="28" fillId="13" borderId="9" xfId="9" applyNumberFormat="1" applyFont="1" applyFill="1" applyBorder="1" applyAlignment="1">
      <alignment horizontal="center"/>
    </xf>
    <xf numFmtId="205" fontId="28" fillId="0" borderId="9" xfId="9" applyNumberFormat="1" applyFont="1" applyFill="1" applyBorder="1" applyAlignment="1">
      <alignment horizontal="center" vertical="center"/>
    </xf>
    <xf numFmtId="0" fontId="20" fillId="0" borderId="0" xfId="7" applyFont="1" applyFill="1" applyAlignment="1">
      <alignment horizontal="center"/>
    </xf>
    <xf numFmtId="0" fontId="55" fillId="0" borderId="0" xfId="9" applyNumberFormat="1" applyFont="1" applyFill="1" applyAlignment="1">
      <alignment horizontal="center"/>
    </xf>
    <xf numFmtId="0" fontId="55" fillId="0" borderId="0" xfId="9" applyNumberFormat="1" applyFont="1" applyFill="1" applyBorder="1" applyAlignment="1">
      <alignment horizontal="center"/>
    </xf>
    <xf numFmtId="0" fontId="18" fillId="0" borderId="0" xfId="7" applyFill="1" applyAlignment="1">
      <alignment horizontal="center"/>
    </xf>
    <xf numFmtId="182" fontId="28" fillId="13" borderId="0" xfId="10" applyNumberFormat="1" applyFont="1" applyFill="1" applyBorder="1" applyAlignment="1">
      <alignment horizontal="center"/>
    </xf>
    <xf numFmtId="1" fontId="28" fillId="13" borderId="0" xfId="9" applyNumberFormat="1" applyFont="1" applyFill="1" applyBorder="1" applyAlignment="1">
      <alignment horizontal="center"/>
    </xf>
    <xf numFmtId="0" fontId="18" fillId="0" borderId="0" xfId="7" applyFill="1" applyAlignment="1">
      <alignment horizontal="center" vertical="center"/>
    </xf>
    <xf numFmtId="0" fontId="25" fillId="0" borderId="0" xfId="7" applyFont="1" applyFill="1" applyAlignment="1">
      <alignment horizontal="center" vertical="center"/>
    </xf>
    <xf numFmtId="200" fontId="28" fillId="0" borderId="9" xfId="9" applyNumberFormat="1" applyFont="1" applyFill="1" applyBorder="1" applyAlignment="1">
      <alignment horizontal="center" vertical="center"/>
    </xf>
    <xf numFmtId="188" fontId="26" fillId="0" borderId="13" xfId="9" applyNumberFormat="1" applyFont="1" applyFill="1" applyBorder="1" applyAlignment="1">
      <alignment horizontal="center" vertical="center"/>
    </xf>
    <xf numFmtId="0" fontId="18" fillId="0" borderId="0" xfId="7" applyBorder="1" applyAlignment="1">
      <alignment vertical="center"/>
    </xf>
    <xf numFmtId="0" fontId="56" fillId="0" borderId="0" xfId="11" applyFont="1"/>
    <xf numFmtId="0" fontId="57" fillId="0" borderId="0" xfId="12" applyFont="1"/>
    <xf numFmtId="0" fontId="58" fillId="17" borderId="0" xfId="11" applyFont="1" applyFill="1" applyAlignment="1">
      <alignment horizontal="centerContinuous" vertical="center"/>
    </xf>
    <xf numFmtId="0" fontId="58" fillId="17" borderId="0" xfId="11" applyFont="1" applyFill="1" applyAlignment="1">
      <alignment horizontal="centerContinuous"/>
    </xf>
    <xf numFmtId="0" fontId="52" fillId="0" borderId="0" xfId="11" applyFont="1"/>
    <xf numFmtId="0" fontId="52" fillId="0" borderId="0" xfId="11" applyFont="1" applyAlignment="1">
      <alignment vertical="center"/>
    </xf>
    <xf numFmtId="0" fontId="56" fillId="0" borderId="0" xfId="11" applyFont="1" applyAlignment="1">
      <alignment horizontal="right" vertical="center"/>
    </xf>
    <xf numFmtId="1" fontId="52" fillId="0" borderId="0" xfId="11" applyNumberFormat="1" applyFont="1" applyAlignment="1">
      <alignment horizontal="center" vertical="center"/>
    </xf>
    <xf numFmtId="0" fontId="56" fillId="0" borderId="0" xfId="11" applyFont="1" applyAlignment="1">
      <alignment horizontal="center" vertical="center"/>
    </xf>
    <xf numFmtId="0" fontId="52" fillId="0" borderId="0" xfId="11" applyFont="1" applyAlignment="1">
      <alignment horizontal="center" vertical="center"/>
    </xf>
    <xf numFmtId="177" fontId="56" fillId="0" borderId="0" xfId="11" applyNumberFormat="1" applyFont="1" applyAlignment="1">
      <alignment horizontal="right" vertical="center"/>
    </xf>
    <xf numFmtId="177" fontId="57" fillId="0" borderId="0" xfId="11" applyNumberFormat="1" applyFont="1" applyAlignment="1">
      <alignment horizontal="center" vertical="center"/>
    </xf>
    <xf numFmtId="177" fontId="59" fillId="18" borderId="0" xfId="11" applyNumberFormat="1" applyFont="1" applyFill="1" applyAlignment="1">
      <alignment horizontal="center" vertical="center"/>
    </xf>
    <xf numFmtId="177" fontId="52" fillId="0" borderId="0" xfId="11" applyNumberFormat="1" applyFont="1" applyAlignment="1">
      <alignment horizontal="center" vertical="center"/>
    </xf>
    <xf numFmtId="177" fontId="52" fillId="0" borderId="8" xfId="11" applyNumberFormat="1" applyFont="1" applyBorder="1" applyAlignment="1">
      <alignment horizontal="center" vertical="center"/>
    </xf>
    <xf numFmtId="177" fontId="52" fillId="0" borderId="7" xfId="11" applyNumberFormat="1" applyFont="1" applyBorder="1" applyAlignment="1">
      <alignment horizontal="center" vertical="center"/>
    </xf>
    <xf numFmtId="9" fontId="57" fillId="0" borderId="8" xfId="14" applyFont="1" applyBorder="1" applyAlignment="1">
      <alignment horizontal="center" vertical="center"/>
    </xf>
    <xf numFmtId="9" fontId="57" fillId="0" borderId="7" xfId="14" applyFont="1" applyBorder="1" applyAlignment="1">
      <alignment horizontal="center" vertical="center"/>
    </xf>
    <xf numFmtId="177" fontId="52" fillId="0" borderId="10" xfId="11" applyNumberFormat="1" applyFont="1" applyBorder="1" applyAlignment="1">
      <alignment horizontal="center" vertical="center"/>
    </xf>
    <xf numFmtId="177" fontId="52" fillId="12" borderId="44" xfId="11" applyNumberFormat="1" applyFont="1" applyFill="1" applyBorder="1" applyAlignment="1">
      <alignment horizontal="center" vertical="center"/>
    </xf>
    <xf numFmtId="177" fontId="59" fillId="9" borderId="45" xfId="11" applyNumberFormat="1" applyFont="1" applyFill="1" applyBorder="1" applyAlignment="1">
      <alignment horizontal="center" vertical="center"/>
    </xf>
    <xf numFmtId="177" fontId="52" fillId="12" borderId="46" xfId="11" applyNumberFormat="1" applyFont="1" applyFill="1" applyBorder="1" applyAlignment="1">
      <alignment horizontal="center" vertical="center"/>
    </xf>
    <xf numFmtId="9" fontId="57" fillId="0" borderId="10" xfId="14" applyFont="1" applyBorder="1" applyAlignment="1">
      <alignment horizontal="center" vertical="center"/>
    </xf>
    <xf numFmtId="9" fontId="57" fillId="12" borderId="44" xfId="14" applyFont="1" applyFill="1" applyBorder="1" applyAlignment="1">
      <alignment horizontal="center" vertical="center"/>
    </xf>
    <xf numFmtId="9" fontId="59" fillId="9" borderId="45" xfId="11" applyNumberFormat="1" applyFont="1" applyFill="1" applyBorder="1" applyAlignment="1">
      <alignment horizontal="center" vertical="center"/>
    </xf>
    <xf numFmtId="9" fontId="57" fillId="12" borderId="46" xfId="14" applyFont="1" applyFill="1" applyBorder="1" applyAlignment="1">
      <alignment horizontal="center" vertical="center"/>
    </xf>
    <xf numFmtId="9" fontId="57" fillId="0" borderId="0" xfId="14" applyFont="1" applyBorder="1" applyAlignment="1">
      <alignment horizontal="center" vertical="center"/>
    </xf>
    <xf numFmtId="177" fontId="52" fillId="12" borderId="47" xfId="11" applyNumberFormat="1" applyFont="1" applyFill="1" applyBorder="1" applyAlignment="1">
      <alignment horizontal="center" vertical="center"/>
    </xf>
    <xf numFmtId="177" fontId="57" fillId="12" borderId="0" xfId="11" applyNumberFormat="1" applyFont="1" applyFill="1" applyAlignment="1">
      <alignment horizontal="center" vertical="center"/>
    </xf>
    <xf numFmtId="177" fontId="52" fillId="12" borderId="48" xfId="11" applyNumberFormat="1" applyFont="1" applyFill="1" applyBorder="1" applyAlignment="1">
      <alignment horizontal="center" vertical="center"/>
    </xf>
    <xf numFmtId="9" fontId="57" fillId="12" borderId="47" xfId="14" applyFont="1" applyFill="1" applyBorder="1" applyAlignment="1">
      <alignment horizontal="center" vertical="center"/>
    </xf>
    <xf numFmtId="9" fontId="57" fillId="12" borderId="0" xfId="14" applyFont="1" applyFill="1" applyBorder="1" applyAlignment="1">
      <alignment horizontal="center" vertical="center"/>
    </xf>
    <xf numFmtId="9" fontId="57" fillId="12" borderId="48" xfId="14" applyFont="1" applyFill="1" applyBorder="1" applyAlignment="1">
      <alignment horizontal="center" vertical="center"/>
    </xf>
    <xf numFmtId="177" fontId="52" fillId="12" borderId="49" xfId="11" applyNumberFormat="1" applyFont="1" applyFill="1" applyBorder="1" applyAlignment="1">
      <alignment horizontal="center" vertical="center"/>
    </xf>
    <xf numFmtId="177" fontId="52" fillId="12" borderId="50" xfId="11" applyNumberFormat="1" applyFont="1" applyFill="1" applyBorder="1" applyAlignment="1">
      <alignment horizontal="center" vertical="center"/>
    </xf>
    <xf numFmtId="177" fontId="52" fillId="12" borderId="51" xfId="11" applyNumberFormat="1" applyFont="1" applyFill="1" applyBorder="1" applyAlignment="1">
      <alignment horizontal="center" vertical="center"/>
    </xf>
    <xf numFmtId="9" fontId="57" fillId="12" borderId="49" xfId="14" applyFont="1" applyFill="1" applyBorder="1" applyAlignment="1">
      <alignment horizontal="center" vertical="center"/>
    </xf>
    <xf numFmtId="9" fontId="57" fillId="12" borderId="50" xfId="14" applyFont="1" applyFill="1" applyBorder="1" applyAlignment="1">
      <alignment horizontal="center" vertical="center"/>
    </xf>
    <xf numFmtId="9" fontId="57" fillId="12" borderId="51" xfId="14" applyFont="1" applyFill="1" applyBorder="1" applyAlignment="1">
      <alignment horizontal="center" vertical="center"/>
    </xf>
    <xf numFmtId="209" fontId="19" fillId="6" borderId="38" xfId="3" applyNumberFormat="1" applyFont="1" applyFill="1" applyBorder="1" applyAlignment="1">
      <alignment horizontal="center" vertical="center"/>
    </xf>
    <xf numFmtId="172" fontId="35" fillId="3" borderId="0" xfId="7" applyNumberFormat="1" applyFont="1" applyFill="1" applyAlignment="1">
      <alignment vertical="center"/>
    </xf>
    <xf numFmtId="0" fontId="18" fillId="2" borderId="0" xfId="7" applyFill="1" applyAlignment="1">
      <alignment vertical="center"/>
    </xf>
    <xf numFmtId="0" fontId="18" fillId="2" borderId="0" xfId="8" applyFont="1" applyFill="1" applyAlignment="1">
      <alignment vertical="center"/>
    </xf>
    <xf numFmtId="172" fontId="18" fillId="2" borderId="0" xfId="7" applyNumberFormat="1" applyFill="1" applyAlignment="1">
      <alignment vertical="center"/>
    </xf>
    <xf numFmtId="0" fontId="20" fillId="0" borderId="0" xfId="0" applyFont="1"/>
    <xf numFmtId="0" fontId="18" fillId="0" borderId="0" xfId="1" applyBorder="1"/>
    <xf numFmtId="172" fontId="18" fillId="0" borderId="0" xfId="1" applyNumberFormat="1"/>
    <xf numFmtId="172" fontId="20" fillId="0" borderId="0" xfId="1" applyNumberFormat="1" applyFont="1"/>
    <xf numFmtId="172" fontId="18" fillId="9" borderId="0" xfId="1" applyNumberFormat="1" applyFill="1"/>
    <xf numFmtId="172" fontId="32" fillId="0" borderId="0" xfId="1" applyNumberFormat="1" applyFont="1"/>
    <xf numFmtId="172" fontId="31" fillId="0" borderId="0" xfId="1" applyNumberFormat="1" applyFont="1"/>
    <xf numFmtId="172" fontId="34" fillId="0" borderId="0" xfId="1" applyNumberFormat="1" applyFont="1"/>
    <xf numFmtId="172" fontId="18" fillId="0" borderId="0" xfId="1" applyNumberFormat="1" applyBorder="1"/>
    <xf numFmtId="0" fontId="20" fillId="0" borderId="0" xfId="1" applyFont="1" applyBorder="1"/>
    <xf numFmtId="172" fontId="34" fillId="0" borderId="0" xfId="1" applyNumberFormat="1" applyFont="1" applyBorder="1"/>
    <xf numFmtId="172" fontId="20" fillId="0" borderId="0" xfId="1" applyNumberFormat="1" applyFont="1" applyBorder="1"/>
    <xf numFmtId="0" fontId="20" fillId="0" borderId="15" xfId="1" applyFont="1" applyBorder="1"/>
    <xf numFmtId="172" fontId="34" fillId="0" borderId="15" xfId="1" applyNumberFormat="1" applyFont="1" applyBorder="1"/>
    <xf numFmtId="172" fontId="20" fillId="0" borderId="15" xfId="1" applyNumberFormat="1" applyFont="1" applyBorder="1"/>
    <xf numFmtId="211" fontId="18" fillId="0" borderId="0" xfId="1" applyNumberFormat="1"/>
    <xf numFmtId="172" fontId="32" fillId="0" borderId="0" xfId="1" applyNumberFormat="1" applyFont="1" applyFill="1" applyBorder="1" applyAlignment="1"/>
    <xf numFmtId="0" fontId="18" fillId="0" borderId="0" xfId="1" applyAlignment="1">
      <alignment horizontal="left" indent="1"/>
    </xf>
    <xf numFmtId="172" fontId="31" fillId="0" borderId="0" xfId="1" applyNumberFormat="1" applyFont="1" applyFill="1" applyBorder="1" applyAlignment="1"/>
    <xf numFmtId="0" fontId="18" fillId="0" borderId="0" xfId="1" applyAlignment="1">
      <alignment horizontal="left"/>
    </xf>
    <xf numFmtId="0" fontId="34" fillId="0" borderId="0" xfId="2" applyFont="1" applyAlignment="1">
      <alignment vertical="center"/>
    </xf>
    <xf numFmtId="0" fontId="31" fillId="0" borderId="0" xfId="1" applyFont="1" applyAlignment="1">
      <alignment horizontal="left"/>
    </xf>
    <xf numFmtId="0" fontId="31" fillId="0" borderId="0" xfId="1" applyFont="1"/>
    <xf numFmtId="0" fontId="18" fillId="0" borderId="0" xfId="1" applyFill="1"/>
    <xf numFmtId="0" fontId="19" fillId="0" borderId="0" xfId="1" applyFont="1" applyFill="1"/>
    <xf numFmtId="172" fontId="31" fillId="0" borderId="0" xfId="1" applyNumberFormat="1" applyFont="1" applyBorder="1"/>
    <xf numFmtId="0" fontId="20" fillId="8" borderId="27" xfId="1" applyFont="1" applyFill="1" applyBorder="1"/>
    <xf numFmtId="0" fontId="18" fillId="21" borderId="0" xfId="1" applyFill="1"/>
    <xf numFmtId="0" fontId="20" fillId="21" borderId="15" xfId="1" applyFont="1" applyFill="1" applyBorder="1"/>
    <xf numFmtId="0" fontId="18" fillId="0" borderId="15" xfId="1" applyBorder="1"/>
    <xf numFmtId="0" fontId="43" fillId="0" borderId="0" xfId="1" applyFont="1"/>
    <xf numFmtId="0" fontId="61" fillId="0" borderId="0" xfId="1" applyFont="1"/>
    <xf numFmtId="198" fontId="35" fillId="0" borderId="0" xfId="1" applyNumberFormat="1" applyFont="1"/>
    <xf numFmtId="172" fontId="35" fillId="0" borderId="0" xfId="1" applyNumberFormat="1" applyFont="1"/>
    <xf numFmtId="198" fontId="18" fillId="0" borderId="0" xfId="1" applyNumberFormat="1"/>
    <xf numFmtId="172" fontId="39" fillId="0" borderId="0" xfId="1" applyNumberFormat="1" applyFont="1"/>
    <xf numFmtId="212" fontId="18" fillId="0" borderId="0" xfId="1" applyNumberFormat="1"/>
    <xf numFmtId="212" fontId="35" fillId="0" borderId="0" xfId="1" applyNumberFormat="1" applyFont="1"/>
    <xf numFmtId="10" fontId="0" fillId="0" borderId="0" xfId="0" applyNumberFormat="1"/>
    <xf numFmtId="0" fontId="32" fillId="0" borderId="0" xfId="0" applyFont="1"/>
    <xf numFmtId="9" fontId="32" fillId="0" borderId="0" xfId="0" applyNumberFormat="1" applyFont="1"/>
    <xf numFmtId="182" fontId="35" fillId="0" borderId="0" xfId="0" applyNumberFormat="1" applyFont="1"/>
    <xf numFmtId="198" fontId="0" fillId="0" borderId="0" xfId="0" applyNumberFormat="1"/>
    <xf numFmtId="182" fontId="0" fillId="0" borderId="0" xfId="0" applyNumberFormat="1"/>
    <xf numFmtId="172" fontId="35" fillId="0" borderId="0" xfId="0" applyNumberFormat="1" applyFont="1"/>
    <xf numFmtId="172" fontId="0" fillId="0" borderId="0" xfId="0" applyNumberFormat="1"/>
    <xf numFmtId="198" fontId="31" fillId="0" borderId="0" xfId="0" applyNumberFormat="1" applyFont="1"/>
    <xf numFmtId="172" fontId="20" fillId="0" borderId="0" xfId="0" applyNumberFormat="1" applyFont="1"/>
    <xf numFmtId="0" fontId="36" fillId="0" borderId="0" xfId="0" applyFont="1"/>
    <xf numFmtId="198" fontId="20" fillId="0" borderId="0" xfId="0" applyNumberFormat="1" applyFont="1"/>
    <xf numFmtId="9" fontId="0" fillId="0" borderId="0" xfId="15" applyFont="1"/>
    <xf numFmtId="0" fontId="62" fillId="0" borderId="0" xfId="1" applyFont="1"/>
    <xf numFmtId="172" fontId="35" fillId="0" borderId="0" xfId="1" applyNumberFormat="1" applyFont="1" applyBorder="1"/>
    <xf numFmtId="0" fontId="18" fillId="21" borderId="0" xfId="1" applyFill="1" applyBorder="1"/>
    <xf numFmtId="172" fontId="39" fillId="0" borderId="53" xfId="1" applyNumberFormat="1" applyFont="1" applyBorder="1"/>
    <xf numFmtId="201" fontId="35" fillId="0" borderId="0" xfId="2" applyNumberFormat="1" applyFont="1" applyAlignment="1">
      <alignment vertical="center"/>
    </xf>
    <xf numFmtId="0" fontId="65" fillId="0" borderId="0" xfId="1" applyFont="1"/>
    <xf numFmtId="201" fontId="32" fillId="2" borderId="0" xfId="2" applyNumberFormat="1" applyFont="1" applyFill="1" applyAlignment="1">
      <alignment vertical="center"/>
    </xf>
    <xf numFmtId="0" fontId="18" fillId="2" borderId="0" xfId="1" applyFill="1"/>
    <xf numFmtId="212" fontId="36" fillId="20" borderId="0" xfId="1" applyNumberFormat="1" applyFont="1" applyFill="1"/>
    <xf numFmtId="212" fontId="18" fillId="0" borderId="0" xfId="1" applyNumberFormat="1" applyBorder="1"/>
    <xf numFmtId="0" fontId="43" fillId="0" borderId="0" xfId="1" applyFont="1" applyBorder="1"/>
    <xf numFmtId="212" fontId="34" fillId="8" borderId="27" xfId="1" applyNumberFormat="1" applyFont="1" applyFill="1" applyBorder="1"/>
    <xf numFmtId="212" fontId="42" fillId="0" borderId="0" xfId="1" applyNumberFormat="1" applyFont="1" applyBorder="1"/>
    <xf numFmtId="0" fontId="18" fillId="0" borderId="0" xfId="1" applyBorder="1" applyAlignment="1">
      <alignment horizontal="left"/>
    </xf>
    <xf numFmtId="0" fontId="20" fillId="0" borderId="15" xfId="1" applyFont="1" applyBorder="1" applyAlignment="1">
      <alignment horizontal="left"/>
    </xf>
    <xf numFmtId="198" fontId="35" fillId="0" borderId="15" xfId="1" applyNumberFormat="1" applyFont="1" applyBorder="1"/>
    <xf numFmtId="198" fontId="43" fillId="0" borderId="15" xfId="1" applyNumberFormat="1" applyFont="1" applyBorder="1"/>
    <xf numFmtId="0" fontId="18" fillId="0" borderId="0" xfId="1" applyBorder="1" applyAlignment="1">
      <alignment horizontal="left" indent="1"/>
    </xf>
    <xf numFmtId="198" fontId="61" fillId="0" borderId="0" xfId="1" applyNumberFormat="1" applyFont="1"/>
    <xf numFmtId="172" fontId="66" fillId="0" borderId="0" xfId="1" applyNumberFormat="1" applyFont="1"/>
    <xf numFmtId="0" fontId="67" fillId="0" borderId="0" xfId="1" applyFont="1"/>
    <xf numFmtId="0" fontId="68" fillId="0" borderId="0" xfId="1" applyFont="1"/>
    <xf numFmtId="0" fontId="69" fillId="0" borderId="0" xfId="1" applyFont="1"/>
    <xf numFmtId="0" fontId="32" fillId="0" borderId="0" xfId="1" applyFont="1" applyFill="1"/>
    <xf numFmtId="0" fontId="31" fillId="0" borderId="0" xfId="1" applyFont="1" applyFill="1"/>
    <xf numFmtId="1" fontId="31" fillId="0" borderId="0" xfId="4" applyFont="1">
      <alignment horizontal="center" vertical="center"/>
    </xf>
    <xf numFmtId="198" fontId="35" fillId="0" borderId="0" xfId="1" applyNumberFormat="1" applyFont="1" applyFill="1"/>
    <xf numFmtId="212" fontId="18" fillId="20" borderId="0" xfId="1" applyNumberFormat="1" applyFill="1" applyBorder="1"/>
    <xf numFmtId="212" fontId="40" fillId="0" borderId="0" xfId="1" applyNumberFormat="1" applyFont="1" applyBorder="1"/>
    <xf numFmtId="0" fontId="0" fillId="0" borderId="0" xfId="1" applyFont="1"/>
    <xf numFmtId="212" fontId="35" fillId="0" borderId="0" xfId="1" applyNumberFormat="1" applyFont="1" applyFill="1" applyBorder="1" applyAlignment="1"/>
    <xf numFmtId="198" fontId="43" fillId="0" borderId="0" xfId="1" applyNumberFormat="1" applyFont="1" applyBorder="1"/>
    <xf numFmtId="0" fontId="0" fillId="0" borderId="0" xfId="1" quotePrefix="1" applyFont="1"/>
    <xf numFmtId="0" fontId="20" fillId="0" borderId="0" xfId="1" quotePrefix="1" applyFont="1"/>
    <xf numFmtId="0" fontId="0" fillId="0" borderId="0" xfId="1" applyFont="1" applyBorder="1"/>
    <xf numFmtId="172" fontId="0" fillId="0" borderId="0" xfId="1" applyNumberFormat="1" applyFont="1" applyBorder="1"/>
    <xf numFmtId="211" fontId="67" fillId="0" borderId="0" xfId="1" applyNumberFormat="1" applyFont="1"/>
    <xf numFmtId="0" fontId="0" fillId="0" borderId="0" xfId="1" applyFont="1" applyAlignment="1">
      <alignment horizontal="center"/>
    </xf>
    <xf numFmtId="212" fontId="32" fillId="0" borderId="0" xfId="1" applyNumberFormat="1" applyFont="1" applyFill="1" applyBorder="1" applyAlignment="1"/>
    <xf numFmtId="173" fontId="35" fillId="0" borderId="9" xfId="2" applyNumberFormat="1" applyFont="1" applyBorder="1" applyAlignment="1">
      <alignment vertical="center"/>
    </xf>
    <xf numFmtId="0" fontId="30" fillId="0" borderId="0" xfId="1" applyFont="1"/>
    <xf numFmtId="211" fontId="20" fillId="0" borderId="0" xfId="19" applyNumberFormat="1" applyFont="1"/>
    <xf numFmtId="212" fontId="31" fillId="0" borderId="0" xfId="1" applyNumberFormat="1" applyFont="1" applyFill="1" applyBorder="1" applyAlignment="1"/>
    <xf numFmtId="0" fontId="52" fillId="0" borderId="0" xfId="1" applyFont="1" applyAlignment="1">
      <alignment vertical="center"/>
    </xf>
    <xf numFmtId="1" fontId="56" fillId="0" borderId="0" xfId="1" applyNumberFormat="1" applyFont="1" applyBorder="1" applyAlignment="1">
      <alignment horizontal="center" vertical="center"/>
    </xf>
    <xf numFmtId="1" fontId="56" fillId="0" borderId="0" xfId="1" applyNumberFormat="1" applyFont="1" applyAlignment="1">
      <alignment horizontal="center" vertical="center"/>
    </xf>
    <xf numFmtId="168" fontId="56" fillId="0" borderId="0" xfId="1" applyNumberFormat="1" applyFont="1" applyAlignment="1">
      <alignment horizontal="left" vertical="center"/>
    </xf>
    <xf numFmtId="201" fontId="70" fillId="0" borderId="0" xfId="1" applyNumberFormat="1" applyFont="1" applyAlignment="1">
      <alignment vertical="center"/>
    </xf>
    <xf numFmtId="169" fontId="52" fillId="0" borderId="1" xfId="1" applyNumberFormat="1" applyFont="1" applyBorder="1" applyAlignment="1">
      <alignment horizontal="right" vertical="center"/>
    </xf>
    <xf numFmtId="167" fontId="52" fillId="0" borderId="0" xfId="1" applyNumberFormat="1" applyFont="1" applyBorder="1" applyAlignment="1">
      <alignment horizontal="right" vertical="center"/>
    </xf>
    <xf numFmtId="0" fontId="56" fillId="0" borderId="1" xfId="1" applyFont="1" applyBorder="1" applyAlignment="1">
      <alignment horizontal="left" vertical="center"/>
    </xf>
    <xf numFmtId="167" fontId="52" fillId="0" borderId="1" xfId="1" applyNumberFormat="1" applyFont="1" applyBorder="1" applyAlignment="1">
      <alignment horizontal="right" vertical="center"/>
    </xf>
    <xf numFmtId="0" fontId="58" fillId="0" borderId="0" xfId="2" applyFont="1" applyAlignment="1">
      <alignment vertical="center"/>
    </xf>
    <xf numFmtId="0" fontId="71" fillId="0" borderId="0" xfId="1" applyFont="1" applyAlignment="1">
      <alignment vertical="center"/>
    </xf>
    <xf numFmtId="0" fontId="52" fillId="0" borderId="0" xfId="1" applyFont="1" applyAlignment="1">
      <alignment horizontal="center" vertical="center"/>
    </xf>
    <xf numFmtId="0" fontId="56" fillId="0" borderId="0" xfId="1" applyFont="1" applyAlignment="1">
      <alignment vertical="center"/>
    </xf>
    <xf numFmtId="203" fontId="59" fillId="5" borderId="38" xfId="3" applyNumberFormat="1" applyFont="1" applyFill="1" applyBorder="1" applyAlignment="1">
      <alignment horizontal="center" vertical="center"/>
    </xf>
    <xf numFmtId="209" fontId="59" fillId="6" borderId="38" xfId="3" applyNumberFormat="1" applyFont="1" applyFill="1" applyBorder="1" applyAlignment="1">
      <alignment horizontal="center" vertical="center"/>
    </xf>
    <xf numFmtId="204" fontId="59" fillId="7" borderId="38" xfId="3" applyNumberFormat="1" applyFont="1" applyFill="1" applyBorder="1" applyAlignment="1">
      <alignment horizontal="center" vertical="center"/>
    </xf>
    <xf numFmtId="0" fontId="72" fillId="0" borderId="0" xfId="1" applyFont="1" applyAlignment="1">
      <alignment horizontal="center" vertical="center"/>
    </xf>
    <xf numFmtId="0" fontId="58" fillId="0" borderId="0" xfId="2" applyFont="1" applyAlignment="1">
      <alignment horizontal="center" vertical="center"/>
    </xf>
    <xf numFmtId="0" fontId="73" fillId="0" borderId="0" xfId="1" applyFont="1" applyAlignment="1">
      <alignment horizontal="left" vertical="center"/>
    </xf>
    <xf numFmtId="0" fontId="73" fillId="0" borderId="0" xfId="1" applyFont="1" applyAlignment="1">
      <alignment horizontal="center" vertical="center"/>
    </xf>
    <xf numFmtId="172" fontId="52" fillId="0" borderId="0" xfId="1" applyNumberFormat="1" applyFont="1" applyAlignment="1">
      <alignment vertical="center"/>
    </xf>
    <xf numFmtId="0" fontId="52" fillId="0" borderId="0" xfId="1" applyFont="1" applyFill="1" applyAlignment="1">
      <alignment vertical="center"/>
    </xf>
    <xf numFmtId="0" fontId="59" fillId="0" borderId="0" xfId="1" applyFont="1" applyFill="1" applyAlignment="1">
      <alignment vertical="center"/>
    </xf>
    <xf numFmtId="0" fontId="52" fillId="0" borderId="0" xfId="1" applyFont="1" applyBorder="1" applyAlignment="1">
      <alignment vertical="center"/>
    </xf>
    <xf numFmtId="0" fontId="56" fillId="0" borderId="0" xfId="1" applyFont="1" applyBorder="1" applyAlignment="1">
      <alignment vertical="center"/>
    </xf>
    <xf numFmtId="172" fontId="56" fillId="0" borderId="0" xfId="1" applyNumberFormat="1" applyFont="1" applyBorder="1" applyAlignment="1">
      <alignment vertical="center"/>
    </xf>
    <xf numFmtId="172" fontId="56" fillId="0" borderId="0" xfId="1" applyNumberFormat="1" applyFont="1" applyAlignment="1">
      <alignment vertical="center"/>
    </xf>
    <xf numFmtId="0" fontId="52" fillId="0" borderId="3" xfId="1" applyFont="1" applyBorder="1" applyAlignment="1">
      <alignment vertical="center"/>
    </xf>
    <xf numFmtId="0" fontId="57" fillId="0" borderId="0" xfId="2" applyFont="1" applyAlignment="1">
      <alignment vertical="center"/>
    </xf>
    <xf numFmtId="0" fontId="52" fillId="0" borderId="0" xfId="1" applyFont="1" applyAlignment="1">
      <alignment horizontal="left" vertical="center"/>
    </xf>
    <xf numFmtId="198" fontId="56" fillId="0" borderId="0" xfId="15" applyNumberFormat="1" applyFont="1" applyAlignment="1">
      <alignment horizontal="center" vertical="center"/>
    </xf>
    <xf numFmtId="9" fontId="58" fillId="0" borderId="0" xfId="2" applyNumberFormat="1" applyFont="1" applyAlignment="1">
      <alignment vertical="center"/>
    </xf>
    <xf numFmtId="9" fontId="57" fillId="0" borderId="0" xfId="2" applyNumberFormat="1" applyFont="1" applyAlignment="1">
      <alignment vertical="center"/>
    </xf>
    <xf numFmtId="193" fontId="58" fillId="0" borderId="0" xfId="2" applyNumberFormat="1" applyFont="1" applyAlignment="1">
      <alignment vertical="center"/>
    </xf>
    <xf numFmtId="168" fontId="58" fillId="0" borderId="0" xfId="2" applyNumberFormat="1" applyFont="1" applyAlignment="1">
      <alignment vertical="center"/>
    </xf>
    <xf numFmtId="0" fontId="59" fillId="23" borderId="0" xfId="1" applyFont="1" applyFill="1" applyAlignment="1">
      <alignment vertical="center"/>
    </xf>
    <xf numFmtId="0" fontId="85" fillId="23" borderId="0" xfId="1" applyFont="1" applyFill="1" applyAlignment="1">
      <alignment vertical="center"/>
    </xf>
    <xf numFmtId="169" fontId="52" fillId="0" borderId="0" xfId="1" applyNumberFormat="1" applyFont="1" applyBorder="1" applyAlignment="1">
      <alignment horizontal="right" vertical="center"/>
    </xf>
    <xf numFmtId="0" fontId="59" fillId="24" borderId="0" xfId="1" applyFont="1" applyFill="1" applyBorder="1" applyAlignment="1">
      <alignment horizontal="left" vertical="center"/>
    </xf>
    <xf numFmtId="167" fontId="85" fillId="24" borderId="0" xfId="1" applyNumberFormat="1" applyFont="1" applyFill="1" applyBorder="1" applyAlignment="1">
      <alignment horizontal="right" vertical="center"/>
    </xf>
    <xf numFmtId="1" fontId="58" fillId="0" borderId="0" xfId="4" applyFont="1">
      <alignment horizontal="center" vertical="center"/>
    </xf>
    <xf numFmtId="0" fontId="56" fillId="12" borderId="4" xfId="1" applyFont="1" applyFill="1" applyBorder="1" applyAlignment="1">
      <alignment vertical="center"/>
    </xf>
    <xf numFmtId="0" fontId="56" fillId="12" borderId="5" xfId="1" applyFont="1" applyFill="1" applyBorder="1" applyAlignment="1">
      <alignment vertical="center"/>
    </xf>
    <xf numFmtId="0" fontId="58" fillId="26" borderId="0" xfId="1" applyFont="1" applyFill="1" applyAlignment="1">
      <alignment vertical="center"/>
    </xf>
    <xf numFmtId="0" fontId="57" fillId="26" borderId="0" xfId="1" applyFont="1" applyFill="1" applyAlignment="1">
      <alignment vertical="center"/>
    </xf>
    <xf numFmtId="172" fontId="57" fillId="26" borderId="0" xfId="1" applyNumberFormat="1" applyFont="1" applyFill="1" applyAlignment="1">
      <alignment vertical="center"/>
    </xf>
    <xf numFmtId="203" fontId="72" fillId="0" borderId="0" xfId="1" applyNumberFormat="1" applyFont="1" applyAlignment="1">
      <alignment horizontal="center" vertical="center"/>
    </xf>
    <xf numFmtId="217" fontId="76" fillId="0" borderId="0" xfId="15" applyNumberFormat="1" applyFont="1" applyAlignment="1">
      <alignment horizontal="right" vertical="center"/>
    </xf>
    <xf numFmtId="218" fontId="56" fillId="0" borderId="0" xfId="1" applyNumberFormat="1" applyFont="1" applyAlignment="1">
      <alignment vertical="center"/>
    </xf>
    <xf numFmtId="0" fontId="58" fillId="0" borderId="0" xfId="1" applyFont="1" applyFill="1" applyAlignment="1">
      <alignment vertical="center"/>
    </xf>
    <xf numFmtId="0" fontId="57" fillId="0" borderId="0" xfId="1" applyFont="1" applyFill="1" applyAlignment="1">
      <alignment vertical="center"/>
    </xf>
    <xf numFmtId="172" fontId="57" fillId="0" borderId="0" xfId="1" applyNumberFormat="1" applyFont="1" applyFill="1" applyAlignment="1">
      <alignment vertical="center"/>
    </xf>
    <xf numFmtId="0" fontId="72" fillId="0" borderId="0" xfId="1" applyFont="1" applyAlignment="1">
      <alignment vertical="center"/>
    </xf>
    <xf numFmtId="0" fontId="56" fillId="0" borderId="7" xfId="1" applyFont="1" applyBorder="1" applyAlignment="1">
      <alignment vertical="center"/>
    </xf>
    <xf numFmtId="198" fontId="56" fillId="0" borderId="0" xfId="15" applyNumberFormat="1" applyFont="1" applyBorder="1" applyAlignment="1">
      <alignment horizontal="center" vertical="center"/>
    </xf>
    <xf numFmtId="172" fontId="56" fillId="0" borderId="0" xfId="1" applyNumberFormat="1" applyFont="1" applyFill="1" applyBorder="1" applyAlignment="1">
      <alignment vertical="center"/>
    </xf>
    <xf numFmtId="218" fontId="74" fillId="0" borderId="0" xfId="1" applyNumberFormat="1" applyFont="1" applyAlignment="1">
      <alignment horizontal="right" vertical="center"/>
    </xf>
    <xf numFmtId="218" fontId="56" fillId="0" borderId="7" xfId="1" applyNumberFormat="1" applyFont="1" applyBorder="1" applyAlignment="1">
      <alignment vertical="center"/>
    </xf>
    <xf numFmtId="0" fontId="56" fillId="22" borderId="0" xfId="1" applyFont="1" applyFill="1" applyAlignment="1">
      <alignment vertical="center"/>
    </xf>
    <xf numFmtId="0" fontId="85" fillId="0" borderId="0" xfId="1" applyFont="1" applyFill="1" applyAlignment="1">
      <alignment vertical="center"/>
    </xf>
    <xf numFmtId="167" fontId="52" fillId="0" borderId="0" xfId="1" applyNumberFormat="1" applyFont="1" applyBorder="1" applyAlignment="1">
      <alignment horizontal="left" vertical="center"/>
    </xf>
    <xf numFmtId="167" fontId="52" fillId="0" borderId="0" xfId="1" applyNumberFormat="1" applyFont="1" applyAlignment="1">
      <alignment horizontal="right" vertical="center"/>
    </xf>
    <xf numFmtId="169" fontId="52" fillId="0" borderId="0" xfId="1" applyNumberFormat="1" applyFont="1" applyAlignment="1">
      <alignment horizontal="right" vertical="center"/>
    </xf>
    <xf numFmtId="0" fontId="87" fillId="0" borderId="3" xfId="2" applyFont="1" applyBorder="1" applyAlignment="1">
      <alignment vertical="center"/>
    </xf>
    <xf numFmtId="0" fontId="57" fillId="0" borderId="3" xfId="2" applyFont="1" applyBorder="1" applyAlignment="1">
      <alignment vertical="center"/>
    </xf>
    <xf numFmtId="167" fontId="52" fillId="0" borderId="36" xfId="1" applyNumberFormat="1" applyFont="1" applyBorder="1" applyAlignment="1">
      <alignment vertical="center"/>
    </xf>
    <xf numFmtId="170" fontId="82" fillId="0" borderId="4" xfId="2" applyNumberFormat="1" applyFont="1" applyBorder="1" applyAlignment="1">
      <alignment horizontal="centerContinuous" vertical="center"/>
    </xf>
    <xf numFmtId="0" fontId="58" fillId="0" borderId="26" xfId="2" applyFont="1" applyBorder="1" applyAlignment="1">
      <alignment horizontal="centerContinuous" vertical="center"/>
    </xf>
    <xf numFmtId="0" fontId="58" fillId="0" borderId="37" xfId="2" applyFont="1" applyBorder="1" applyAlignment="1">
      <alignment horizontal="centerContinuous" vertical="center"/>
    </xf>
    <xf numFmtId="14" fontId="57" fillId="0" borderId="3" xfId="2" applyNumberFormat="1" applyFont="1" applyBorder="1" applyAlignment="1">
      <alignment vertical="center"/>
    </xf>
    <xf numFmtId="14" fontId="57" fillId="0" borderId="0" xfId="2" applyNumberFormat="1" applyFont="1" applyAlignment="1">
      <alignment vertical="center"/>
    </xf>
    <xf numFmtId="0" fontId="79" fillId="0" borderId="0" xfId="2" applyFont="1" applyAlignment="1">
      <alignment vertical="center"/>
    </xf>
    <xf numFmtId="0" fontId="57" fillId="0" borderId="15" xfId="2" applyFont="1" applyBorder="1" applyAlignment="1">
      <alignment vertical="center"/>
    </xf>
    <xf numFmtId="0" fontId="88" fillId="0" borderId="0" xfId="2" applyFont="1" applyAlignment="1">
      <alignment horizontal="centerContinuous" vertical="center"/>
    </xf>
    <xf numFmtId="0" fontId="58" fillId="0" borderId="0" xfId="2" applyFont="1" applyAlignment="1">
      <alignment horizontal="centerContinuous" vertical="center"/>
    </xf>
    <xf numFmtId="164" fontId="89" fillId="0" borderId="0" xfId="2" applyNumberFormat="1" applyFont="1" applyAlignment="1">
      <alignment horizontal="centerContinuous" vertical="center"/>
    </xf>
    <xf numFmtId="0" fontId="57" fillId="0" borderId="0" xfId="2" applyFont="1" applyAlignment="1">
      <alignment horizontal="centerContinuous" vertical="center"/>
    </xf>
    <xf numFmtId="0" fontId="90" fillId="0" borderId="0" xfId="2" applyFont="1" applyAlignment="1">
      <alignment horizontal="centerContinuous" vertical="center"/>
    </xf>
    <xf numFmtId="179" fontId="91" fillId="0" borderId="0" xfId="2" applyNumberFormat="1" applyFont="1" applyAlignment="1">
      <alignment horizontal="center" vertical="center"/>
    </xf>
    <xf numFmtId="179" fontId="92" fillId="0" borderId="0" xfId="2" applyNumberFormat="1" applyFont="1" applyAlignment="1">
      <alignment horizontal="center" vertical="center"/>
    </xf>
    <xf numFmtId="0" fontId="88" fillId="0" borderId="0" xfId="2" quotePrefix="1" applyFont="1" applyAlignment="1">
      <alignment horizontal="center" vertical="center"/>
    </xf>
    <xf numFmtId="0" fontId="58" fillId="0" borderId="27" xfId="2" applyFont="1" applyBorder="1" applyAlignment="1">
      <alignment vertical="center"/>
    </xf>
    <xf numFmtId="179" fontId="88" fillId="0" borderId="27" xfId="2" applyNumberFormat="1" applyFont="1" applyBorder="1" applyAlignment="1">
      <alignment horizontal="center" vertical="center"/>
    </xf>
    <xf numFmtId="0" fontId="57" fillId="0" borderId="27" xfId="2" applyFont="1" applyBorder="1" applyAlignment="1">
      <alignment vertical="center"/>
    </xf>
    <xf numFmtId="167" fontId="58" fillId="0" borderId="0" xfId="2" applyNumberFormat="1" applyFont="1" applyAlignment="1">
      <alignment vertical="center"/>
    </xf>
    <xf numFmtId="173" fontId="84" fillId="0" borderId="0" xfId="2" applyNumberFormat="1" applyFont="1" applyAlignment="1">
      <alignment vertical="center"/>
    </xf>
    <xf numFmtId="0" fontId="57" fillId="0" borderId="0" xfId="2" applyFont="1" applyAlignment="1">
      <alignment horizontal="left" vertical="center"/>
    </xf>
    <xf numFmtId="167" fontId="74" fillId="0" borderId="0" xfId="2" applyNumberFormat="1" applyFont="1" applyAlignment="1">
      <alignment vertical="center"/>
    </xf>
    <xf numFmtId="173" fontId="76" fillId="0" borderId="0" xfId="2" applyNumberFormat="1" applyFont="1" applyAlignment="1">
      <alignment vertical="center"/>
    </xf>
    <xf numFmtId="167" fontId="77" fillId="0" borderId="0" xfId="2" applyNumberFormat="1" applyFont="1" applyAlignment="1">
      <alignment vertical="center"/>
    </xf>
    <xf numFmtId="173" fontId="41" fillId="0" borderId="0" xfId="2" applyNumberFormat="1" applyFont="1" applyAlignment="1">
      <alignment vertical="center"/>
    </xf>
    <xf numFmtId="0" fontId="58" fillId="0" borderId="0" xfId="2" applyFont="1" applyAlignment="1">
      <alignment horizontal="left" vertical="center"/>
    </xf>
    <xf numFmtId="167" fontId="93" fillId="0" borderId="0" xfId="2" applyNumberFormat="1" applyFont="1" applyAlignment="1">
      <alignment vertical="center"/>
    </xf>
    <xf numFmtId="171" fontId="74" fillId="0" borderId="0" xfId="2" applyNumberFormat="1" applyFont="1" applyAlignment="1">
      <alignment vertical="center"/>
    </xf>
    <xf numFmtId="0" fontId="41" fillId="0" borderId="0" xfId="2" applyFont="1" applyAlignment="1">
      <alignment horizontal="left" vertical="center"/>
    </xf>
    <xf numFmtId="0" fontId="41" fillId="0" borderId="0" xfId="2" applyFont="1" applyAlignment="1">
      <alignment vertical="center"/>
    </xf>
    <xf numFmtId="167" fontId="57" fillId="0" borderId="0" xfId="2" applyNumberFormat="1" applyFont="1" applyAlignment="1">
      <alignment vertical="center"/>
    </xf>
    <xf numFmtId="0" fontId="80" fillId="0" borderId="0" xfId="2" applyFont="1" applyAlignment="1">
      <alignment vertical="center"/>
    </xf>
    <xf numFmtId="167" fontId="82" fillId="0" borderId="0" xfId="2" applyNumberFormat="1" applyFont="1" applyAlignment="1">
      <alignment vertical="center"/>
    </xf>
    <xf numFmtId="167" fontId="52" fillId="0" borderId="1" xfId="1" applyNumberFormat="1" applyFont="1" applyBorder="1" applyAlignment="1">
      <alignment horizontal="center" vertical="center"/>
    </xf>
    <xf numFmtId="0" fontId="52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52" fillId="0" borderId="0" xfId="0" applyFont="1" applyAlignment="1">
      <alignment horizontal="center" vertical="center"/>
    </xf>
    <xf numFmtId="165" fontId="58" fillId="0" borderId="0" xfId="2" applyNumberFormat="1" applyFont="1" applyAlignment="1">
      <alignment vertical="center"/>
    </xf>
    <xf numFmtId="173" fontId="58" fillId="0" borderId="0" xfId="2" applyNumberFormat="1" applyFont="1" applyAlignment="1">
      <alignment vertical="center"/>
    </xf>
    <xf numFmtId="0" fontId="72" fillId="0" borderId="0" xfId="0" applyFont="1" applyAlignment="1">
      <alignment vertical="center"/>
    </xf>
    <xf numFmtId="166" fontId="52" fillId="0" borderId="0" xfId="1" applyNumberFormat="1" applyFont="1" applyBorder="1" applyAlignment="1">
      <alignment horizontal="left" vertical="center"/>
    </xf>
    <xf numFmtId="170" fontId="58" fillId="0" borderId="4" xfId="2" applyNumberFormat="1" applyFont="1" applyBorder="1" applyAlignment="1">
      <alignment horizontal="centerContinuous" vertical="center"/>
    </xf>
    <xf numFmtId="0" fontId="58" fillId="0" borderId="5" xfId="2" applyFont="1" applyBorder="1" applyAlignment="1">
      <alignment horizontal="centerContinuous" vertical="center"/>
    </xf>
    <xf numFmtId="0" fontId="58" fillId="0" borderId="6" xfId="2" applyFont="1" applyBorder="1" applyAlignment="1">
      <alignment horizontal="centerContinuous" vertical="center"/>
    </xf>
    <xf numFmtId="0" fontId="95" fillId="0" borderId="3" xfId="2" applyFont="1" applyBorder="1" applyAlignment="1">
      <alignment horizontal="right" vertical="center"/>
    </xf>
    <xf numFmtId="171" fontId="96" fillId="0" borderId="0" xfId="2" applyNumberFormat="1" applyFont="1" applyAlignment="1">
      <alignment vertical="center"/>
    </xf>
    <xf numFmtId="165" fontId="57" fillId="0" borderId="0" xfId="2" applyNumberFormat="1" applyFont="1" applyAlignment="1">
      <alignment vertical="center"/>
    </xf>
    <xf numFmtId="0" fontId="95" fillId="0" borderId="0" xfId="2" applyFont="1" applyAlignment="1">
      <alignment vertical="center"/>
    </xf>
    <xf numFmtId="22" fontId="97" fillId="0" borderId="0" xfId="2" applyNumberFormat="1" applyFont="1" applyAlignment="1">
      <alignment vertical="center"/>
    </xf>
    <xf numFmtId="14" fontId="97" fillId="0" borderId="0" xfId="2" applyNumberFormat="1" applyFont="1" applyAlignment="1">
      <alignment vertical="center"/>
    </xf>
    <xf numFmtId="172" fontId="57" fillId="0" borderId="0" xfId="2" applyNumberFormat="1" applyFont="1" applyAlignment="1">
      <alignment vertical="center"/>
    </xf>
    <xf numFmtId="171" fontId="97" fillId="0" borderId="0" xfId="2" applyNumberFormat="1" applyFont="1" applyAlignment="1">
      <alignment vertical="center"/>
    </xf>
    <xf numFmtId="0" fontId="97" fillId="0" borderId="0" xfId="2" applyFont="1" applyAlignment="1">
      <alignment vertical="center"/>
    </xf>
    <xf numFmtId="20" fontId="97" fillId="0" borderId="0" xfId="2" applyNumberFormat="1" applyFont="1" applyAlignment="1">
      <alignment vertical="center"/>
    </xf>
    <xf numFmtId="0" fontId="87" fillId="0" borderId="4" xfId="2" applyFont="1" applyBorder="1" applyAlignment="1">
      <alignment horizontal="centerContinuous" vertical="center"/>
    </xf>
    <xf numFmtId="0" fontId="58" fillId="0" borderId="4" xfId="2" applyFont="1" applyBorder="1" applyAlignment="1">
      <alignment horizontal="centerContinuous" vertical="center"/>
    </xf>
    <xf numFmtId="0" fontId="58" fillId="0" borderId="7" xfId="2" applyFont="1" applyBorder="1" applyAlignment="1">
      <alignment horizontal="centerContinuous" vertical="center"/>
    </xf>
    <xf numFmtId="0" fontId="57" fillId="0" borderId="4" xfId="2" applyFont="1" applyBorder="1" applyAlignment="1">
      <alignment vertical="center"/>
    </xf>
    <xf numFmtId="0" fontId="87" fillId="0" borderId="0" xfId="2" applyFont="1" applyAlignment="1">
      <alignment horizontal="center" vertical="center"/>
    </xf>
    <xf numFmtId="167" fontId="97" fillId="0" borderId="0" xfId="2" applyNumberFormat="1" applyFont="1" applyAlignment="1">
      <alignment vertical="center"/>
    </xf>
    <xf numFmtId="0" fontId="58" fillId="0" borderId="8" xfId="2" applyFont="1" applyBorder="1" applyAlignment="1">
      <alignment horizontal="centerContinuous" vertical="center"/>
    </xf>
    <xf numFmtId="0" fontId="57" fillId="0" borderId="9" xfId="2" applyFont="1" applyBorder="1" applyAlignment="1">
      <alignment vertical="center"/>
    </xf>
    <xf numFmtId="0" fontId="91" fillId="0" borderId="0" xfId="2" applyFont="1" applyAlignment="1">
      <alignment horizontal="center" vertical="center"/>
    </xf>
    <xf numFmtId="0" fontId="91" fillId="0" borderId="0" xfId="2" quotePrefix="1" applyFont="1" applyAlignment="1">
      <alignment horizontal="center" vertical="center"/>
    </xf>
    <xf numFmtId="171" fontId="57" fillId="0" borderId="0" xfId="2" applyNumberFormat="1" applyFont="1" applyAlignment="1">
      <alignment vertical="center"/>
    </xf>
    <xf numFmtId="167" fontId="95" fillId="0" borderId="0" xfId="2" applyNumberFormat="1" applyFont="1" applyAlignment="1">
      <alignment vertical="center"/>
    </xf>
    <xf numFmtId="0" fontId="57" fillId="0" borderId="10" xfId="2" applyFont="1" applyBorder="1" applyAlignment="1">
      <alignment vertical="center"/>
    </xf>
    <xf numFmtId="0" fontId="98" fillId="0" borderId="0" xfId="2" applyFont="1" applyAlignment="1">
      <alignment horizontal="center" vertical="center"/>
    </xf>
    <xf numFmtId="0" fontId="98" fillId="0" borderId="9" xfId="2" applyFont="1" applyBorder="1" applyAlignment="1">
      <alignment horizontal="center" vertical="center"/>
    </xf>
    <xf numFmtId="173" fontId="97" fillId="0" borderId="0" xfId="2" applyNumberFormat="1" applyFont="1" applyAlignment="1">
      <alignment vertical="center"/>
    </xf>
    <xf numFmtId="174" fontId="97" fillId="0" borderId="0" xfId="2" applyNumberFormat="1" applyFont="1" applyAlignment="1">
      <alignment vertical="center"/>
    </xf>
    <xf numFmtId="175" fontId="97" fillId="0" borderId="0" xfId="2" applyNumberFormat="1" applyFont="1" applyAlignment="1">
      <alignment vertical="center"/>
    </xf>
    <xf numFmtId="0" fontId="41" fillId="0" borderId="0" xfId="2" applyFont="1" applyAlignment="1">
      <alignment horizontal="left" vertical="center" indent="1"/>
    </xf>
    <xf numFmtId="173" fontId="57" fillId="0" borderId="0" xfId="2" applyNumberFormat="1" applyFont="1" applyAlignment="1">
      <alignment vertical="center"/>
    </xf>
    <xf numFmtId="176" fontId="57" fillId="0" borderId="0" xfId="2" applyNumberFormat="1" applyFont="1" applyAlignment="1">
      <alignment horizontal="center" vertical="center"/>
    </xf>
    <xf numFmtId="175" fontId="96" fillId="0" borderId="0" xfId="2" applyNumberFormat="1" applyFont="1" applyAlignment="1">
      <alignment vertical="center"/>
    </xf>
    <xf numFmtId="0" fontId="87" fillId="0" borderId="0" xfId="2" applyFont="1" applyAlignment="1">
      <alignment horizontal="left" vertical="center"/>
    </xf>
    <xf numFmtId="167" fontId="99" fillId="0" borderId="0" xfId="2" applyNumberFormat="1" applyFont="1" applyAlignment="1">
      <alignment vertical="center"/>
    </xf>
    <xf numFmtId="171" fontId="77" fillId="0" borderId="0" xfId="2" applyNumberFormat="1" applyFont="1" applyAlignment="1">
      <alignment vertical="center"/>
    </xf>
    <xf numFmtId="167" fontId="87" fillId="0" borderId="0" xfId="2" applyNumberFormat="1" applyFont="1" applyAlignment="1">
      <alignment vertical="center"/>
    </xf>
    <xf numFmtId="167" fontId="87" fillId="0" borderId="0" xfId="2" applyNumberFormat="1" applyFont="1" applyAlignment="1">
      <alignment horizontal="center" vertical="center"/>
    </xf>
    <xf numFmtId="0" fontId="101" fillId="0" borderId="0" xfId="2" applyFont="1" applyAlignment="1">
      <alignment vertical="center"/>
    </xf>
    <xf numFmtId="0" fontId="95" fillId="0" borderId="0" xfId="2" applyFont="1" applyAlignment="1">
      <alignment horizontal="left" vertical="center"/>
    </xf>
    <xf numFmtId="167" fontId="102" fillId="0" borderId="0" xfId="2" applyNumberFormat="1" applyFont="1" applyAlignment="1">
      <alignment vertical="center"/>
    </xf>
    <xf numFmtId="167" fontId="101" fillId="0" borderId="0" xfId="2" applyNumberFormat="1" applyFont="1" applyAlignment="1">
      <alignment vertical="center"/>
    </xf>
    <xf numFmtId="167" fontId="91" fillId="0" borderId="0" xfId="2" applyNumberFormat="1" applyFont="1" applyAlignment="1">
      <alignment vertical="center"/>
    </xf>
    <xf numFmtId="0" fontId="58" fillId="0" borderId="0" xfId="2" applyFont="1" applyAlignment="1">
      <alignment horizontal="right" vertical="center"/>
    </xf>
    <xf numFmtId="173" fontId="95" fillId="0" borderId="0" xfId="2" applyNumberFormat="1" applyFont="1" applyAlignment="1">
      <alignment vertical="center"/>
    </xf>
    <xf numFmtId="171" fontId="99" fillId="0" borderId="0" xfId="2" applyNumberFormat="1" applyFont="1" applyAlignment="1">
      <alignment vertical="center"/>
    </xf>
    <xf numFmtId="173" fontId="96" fillId="0" borderId="0" xfId="2" applyNumberFormat="1" applyFont="1" applyAlignment="1">
      <alignment vertical="center"/>
    </xf>
    <xf numFmtId="0" fontId="57" fillId="0" borderId="11" xfId="2" applyFont="1" applyBorder="1" applyAlignment="1">
      <alignment horizontal="left" vertical="center"/>
    </xf>
    <xf numFmtId="171" fontId="57" fillId="0" borderId="3" xfId="2" applyNumberFormat="1" applyFont="1" applyBorder="1" applyAlignment="1">
      <alignment vertical="center"/>
    </xf>
    <xf numFmtId="173" fontId="57" fillId="0" borderId="3" xfId="2" applyNumberFormat="1" applyFont="1" applyBorder="1" applyAlignment="1">
      <alignment vertical="center"/>
    </xf>
    <xf numFmtId="0" fontId="57" fillId="0" borderId="12" xfId="2" applyFont="1" applyBorder="1" applyAlignment="1">
      <alignment vertical="center"/>
    </xf>
    <xf numFmtId="171" fontId="97" fillId="0" borderId="3" xfId="2" applyNumberFormat="1" applyFont="1" applyBorder="1" applyAlignment="1">
      <alignment vertical="center"/>
    </xf>
    <xf numFmtId="0" fontId="87" fillId="0" borderId="5" xfId="2" applyFont="1" applyBorder="1" applyAlignment="1">
      <alignment horizontal="centerContinuous" vertical="center"/>
    </xf>
    <xf numFmtId="0" fontId="87" fillId="0" borderId="6" xfId="2" applyFont="1" applyBorder="1" applyAlignment="1">
      <alignment horizontal="centerContinuous" vertical="center"/>
    </xf>
    <xf numFmtId="177" fontId="75" fillId="0" borderId="0" xfId="2" applyNumberFormat="1" applyFont="1" applyAlignment="1">
      <alignment vertical="center"/>
    </xf>
    <xf numFmtId="0" fontId="97" fillId="0" borderId="0" xfId="2" applyFont="1" applyAlignment="1">
      <alignment horizontal="left" vertical="center"/>
    </xf>
    <xf numFmtId="178" fontId="87" fillId="0" borderId="0" xfId="2" applyNumberFormat="1" applyFont="1" applyAlignment="1">
      <alignment horizontal="center" vertical="center"/>
    </xf>
    <xf numFmtId="0" fontId="87" fillId="0" borderId="0" xfId="2" applyFont="1" applyAlignment="1">
      <alignment horizontal="centerContinuous" vertical="center"/>
    </xf>
    <xf numFmtId="179" fontId="88" fillId="0" borderId="0" xfId="2" applyNumberFormat="1" applyFont="1" applyAlignment="1">
      <alignment horizontal="center" vertical="center"/>
    </xf>
    <xf numFmtId="179" fontId="91" fillId="0" borderId="13" xfId="2" applyNumberFormat="1" applyFont="1" applyBorder="1" applyAlignment="1">
      <alignment horizontal="center" vertical="center"/>
    </xf>
    <xf numFmtId="172" fontId="70" fillId="0" borderId="0" xfId="2" applyNumberFormat="1" applyFont="1" applyAlignment="1">
      <alignment vertical="center"/>
    </xf>
    <xf numFmtId="0" fontId="87" fillId="0" borderId="0" xfId="2" applyFont="1" applyAlignment="1">
      <alignment vertical="center"/>
    </xf>
    <xf numFmtId="167" fontId="87" fillId="0" borderId="13" xfId="2" applyNumberFormat="1" applyFont="1" applyBorder="1" applyAlignment="1">
      <alignment vertical="center"/>
    </xf>
    <xf numFmtId="173" fontId="103" fillId="0" borderId="2" xfId="2" applyNumberFormat="1" applyFont="1" applyBorder="1" applyAlignment="1">
      <alignment vertical="center"/>
    </xf>
    <xf numFmtId="173" fontId="95" fillId="0" borderId="13" xfId="2" applyNumberFormat="1" applyFont="1" applyBorder="1" applyAlignment="1">
      <alignment vertical="center"/>
    </xf>
    <xf numFmtId="0" fontId="75" fillId="0" borderId="0" xfId="2" applyFont="1" applyAlignment="1">
      <alignment vertical="center"/>
    </xf>
    <xf numFmtId="14" fontId="96" fillId="0" borderId="0" xfId="2" applyNumberFormat="1" applyFont="1" applyAlignment="1">
      <alignment vertical="center"/>
    </xf>
    <xf numFmtId="173" fontId="77" fillId="0" borderId="0" xfId="2" applyNumberFormat="1" applyFont="1" applyAlignment="1">
      <alignment horizontal="right" vertical="center"/>
    </xf>
    <xf numFmtId="193" fontId="97" fillId="0" borderId="0" xfId="2" applyNumberFormat="1" applyFont="1" applyAlignment="1">
      <alignment vertical="center"/>
    </xf>
    <xf numFmtId="167" fontId="70" fillId="0" borderId="0" xfId="2" applyNumberFormat="1" applyFont="1" applyAlignment="1">
      <alignment vertical="center"/>
    </xf>
    <xf numFmtId="167" fontId="97" fillId="0" borderId="13" xfId="2" applyNumberFormat="1" applyFont="1" applyBorder="1" applyAlignment="1">
      <alignment vertical="center"/>
    </xf>
    <xf numFmtId="173" fontId="77" fillId="0" borderId="0" xfId="2" applyNumberFormat="1" applyFont="1" applyAlignment="1">
      <alignment horizontal="right" vertical="center" wrapText="1"/>
    </xf>
    <xf numFmtId="173" fontId="74" fillId="0" borderId="0" xfId="2" applyNumberFormat="1" applyFont="1" applyAlignment="1">
      <alignment horizontal="right" vertical="center"/>
    </xf>
    <xf numFmtId="174" fontId="57" fillId="0" borderId="0" xfId="2" applyNumberFormat="1" applyFont="1" applyAlignment="1">
      <alignment vertical="center"/>
    </xf>
    <xf numFmtId="167" fontId="58" fillId="0" borderId="14" xfId="2" applyNumberFormat="1" applyFont="1" applyBorder="1" applyAlignment="1">
      <alignment vertical="center"/>
    </xf>
    <xf numFmtId="173" fontId="103" fillId="0" borderId="0" xfId="2" applyNumberFormat="1" applyFont="1" applyAlignment="1">
      <alignment vertical="center"/>
    </xf>
    <xf numFmtId="0" fontId="97" fillId="0" borderId="0" xfId="2" quotePrefix="1" applyFont="1" applyAlignment="1">
      <alignment vertical="center"/>
    </xf>
    <xf numFmtId="174" fontId="77" fillId="0" borderId="0" xfId="2" applyNumberFormat="1" applyFont="1" applyAlignment="1">
      <alignment vertical="center"/>
    </xf>
    <xf numFmtId="0" fontId="88" fillId="0" borderId="0" xfId="2" applyFont="1" applyAlignment="1">
      <alignment horizontal="center" vertical="center"/>
    </xf>
    <xf numFmtId="167" fontId="96" fillId="0" borderId="0" xfId="2" applyNumberFormat="1" applyFont="1" applyAlignment="1">
      <alignment vertical="center"/>
    </xf>
    <xf numFmtId="172" fontId="70" fillId="0" borderId="13" xfId="2" applyNumberFormat="1" applyFont="1" applyBorder="1" applyAlignment="1">
      <alignment vertical="center"/>
    </xf>
    <xf numFmtId="167" fontId="104" fillId="0" borderId="15" xfId="2" applyNumberFormat="1" applyFont="1" applyBorder="1" applyAlignment="1">
      <alignment vertical="center"/>
    </xf>
    <xf numFmtId="182" fontId="52" fillId="0" borderId="0" xfId="2" applyNumberFormat="1" applyFont="1" applyAlignment="1">
      <alignment vertical="center"/>
    </xf>
    <xf numFmtId="167" fontId="75" fillId="0" borderId="0" xfId="2" applyNumberFormat="1" applyFont="1" applyAlignment="1">
      <alignment vertical="center"/>
    </xf>
    <xf numFmtId="167" fontId="104" fillId="0" borderId="0" xfId="2" applyNumberFormat="1" applyFont="1" applyAlignment="1">
      <alignment vertical="center"/>
    </xf>
    <xf numFmtId="0" fontId="57" fillId="0" borderId="16" xfId="2" applyFont="1" applyBorder="1" applyAlignment="1">
      <alignment horizontal="center" vertical="center"/>
    </xf>
    <xf numFmtId="173" fontId="105" fillId="0" borderId="0" xfId="2" applyNumberFormat="1" applyFont="1" applyAlignment="1">
      <alignment vertical="center"/>
    </xf>
    <xf numFmtId="0" fontId="88" fillId="0" borderId="0" xfId="2" applyFont="1" applyAlignment="1">
      <alignment vertical="center"/>
    </xf>
    <xf numFmtId="165" fontId="101" fillId="0" borderId="0" xfId="2" applyNumberFormat="1" applyFont="1" applyAlignment="1">
      <alignment vertical="center"/>
    </xf>
    <xf numFmtId="171" fontId="97" fillId="0" borderId="13" xfId="2" applyNumberFormat="1" applyFont="1" applyBorder="1" applyAlignment="1">
      <alignment vertical="center"/>
    </xf>
    <xf numFmtId="173" fontId="104" fillId="0" borderId="0" xfId="2" applyNumberFormat="1" applyFont="1" applyAlignment="1">
      <alignment vertical="center"/>
    </xf>
    <xf numFmtId="0" fontId="91" fillId="0" borderId="0" xfId="2" applyFont="1" applyAlignment="1">
      <alignment vertical="center"/>
    </xf>
    <xf numFmtId="167" fontId="97" fillId="0" borderId="0" xfId="2" applyNumberFormat="1" applyFont="1" applyAlignment="1">
      <alignment horizontal="center" vertical="center"/>
    </xf>
    <xf numFmtId="174" fontId="86" fillId="0" borderId="0" xfId="2" applyNumberFormat="1" applyFont="1" applyAlignment="1">
      <alignment vertical="center"/>
    </xf>
    <xf numFmtId="173" fontId="77" fillId="0" borderId="0" xfId="2" applyNumberFormat="1" applyFont="1" applyAlignment="1">
      <alignment vertical="center"/>
    </xf>
    <xf numFmtId="0" fontId="88" fillId="0" borderId="8" xfId="2" applyFont="1" applyBorder="1" applyAlignment="1">
      <alignment vertical="center"/>
    </xf>
    <xf numFmtId="0" fontId="57" fillId="0" borderId="7" xfId="2" applyFont="1" applyBorder="1" applyAlignment="1">
      <alignment vertical="center"/>
    </xf>
    <xf numFmtId="0" fontId="57" fillId="0" borderId="19" xfId="2" applyFont="1" applyBorder="1" applyAlignment="1">
      <alignment vertical="center"/>
    </xf>
    <xf numFmtId="185" fontId="41" fillId="0" borderId="0" xfId="2" applyNumberFormat="1" applyFont="1" applyAlignment="1">
      <alignment vertical="center"/>
    </xf>
    <xf numFmtId="0" fontId="97" fillId="0" borderId="10" xfId="2" applyFont="1" applyBorder="1" applyAlignment="1">
      <alignment horizontal="left" vertical="center"/>
    </xf>
    <xf numFmtId="185" fontId="97" fillId="0" borderId="0" xfId="2" applyNumberFormat="1" applyFont="1" applyAlignment="1">
      <alignment vertical="center"/>
    </xf>
    <xf numFmtId="0" fontId="97" fillId="0" borderId="11" xfId="2" applyFont="1" applyBorder="1" applyAlignment="1">
      <alignment horizontal="left" vertical="center"/>
    </xf>
    <xf numFmtId="0" fontId="97" fillId="0" borderId="3" xfId="2" applyFont="1" applyBorder="1" applyAlignment="1">
      <alignment vertical="center"/>
    </xf>
    <xf numFmtId="175" fontId="77" fillId="0" borderId="0" xfId="2" applyNumberFormat="1" applyFont="1" applyAlignment="1">
      <alignment vertical="center"/>
    </xf>
    <xf numFmtId="175" fontId="57" fillId="0" borderId="0" xfId="2" applyNumberFormat="1" applyFont="1" applyAlignment="1">
      <alignment vertical="center"/>
    </xf>
    <xf numFmtId="0" fontId="97" fillId="0" borderId="8" xfId="2" applyFont="1" applyBorder="1" applyAlignment="1">
      <alignment horizontal="left" vertical="center"/>
    </xf>
    <xf numFmtId="187" fontId="57" fillId="0" borderId="0" xfId="2" applyNumberFormat="1" applyFont="1" applyAlignment="1">
      <alignment vertical="center"/>
    </xf>
    <xf numFmtId="172" fontId="58" fillId="0" borderId="0" xfId="2" applyNumberFormat="1" applyFont="1" applyAlignment="1">
      <alignment horizontal="center" vertical="center"/>
    </xf>
    <xf numFmtId="0" fontId="96" fillId="0" borderId="10" xfId="2" applyFont="1" applyBorder="1" applyAlignment="1">
      <alignment vertical="center"/>
    </xf>
    <xf numFmtId="0" fontId="97" fillId="0" borderId="0" xfId="2" applyFont="1" applyAlignment="1">
      <alignment horizontal="centerContinuous" vertical="center"/>
    </xf>
    <xf numFmtId="0" fontId="57" fillId="0" borderId="0" xfId="2" applyFont="1" applyAlignment="1">
      <alignment horizontal="right" vertical="center"/>
    </xf>
    <xf numFmtId="0" fontId="99" fillId="0" borderId="0" xfId="2" applyFont="1" applyAlignment="1">
      <alignment horizontal="centerContinuous" vertical="center"/>
    </xf>
    <xf numFmtId="0" fontId="98" fillId="0" borderId="0" xfId="2" applyFont="1" applyAlignment="1">
      <alignment horizontal="centerContinuous" vertical="center"/>
    </xf>
    <xf numFmtId="167" fontId="97" fillId="0" borderId="9" xfId="2" applyNumberFormat="1" applyFont="1" applyBorder="1" applyAlignment="1">
      <alignment vertical="center"/>
    </xf>
    <xf numFmtId="0" fontId="91" fillId="0" borderId="10" xfId="2" applyFont="1" applyBorder="1" applyAlignment="1">
      <alignment vertical="center"/>
    </xf>
    <xf numFmtId="174" fontId="99" fillId="0" borderId="9" xfId="2" applyNumberFormat="1" applyFont="1" applyBorder="1" applyAlignment="1">
      <alignment vertical="center"/>
    </xf>
    <xf numFmtId="167" fontId="85" fillId="0" borderId="0" xfId="2" applyNumberFormat="1" applyFont="1" applyAlignment="1">
      <alignment vertical="center"/>
    </xf>
    <xf numFmtId="167" fontId="57" fillId="0" borderId="9" xfId="2" applyNumberFormat="1" applyFont="1" applyBorder="1" applyAlignment="1">
      <alignment vertical="center"/>
    </xf>
    <xf numFmtId="173" fontId="57" fillId="0" borderId="0" xfId="2" applyNumberFormat="1" applyFont="1" applyAlignment="1">
      <alignment horizontal="right" vertical="center"/>
    </xf>
    <xf numFmtId="173" fontId="77" fillId="0" borderId="0" xfId="2" applyNumberFormat="1" applyFont="1" applyAlignment="1">
      <alignment horizontal="center" vertical="center"/>
    </xf>
    <xf numFmtId="185" fontId="57" fillId="0" borderId="0" xfId="2" applyNumberFormat="1" applyFont="1" applyAlignment="1">
      <alignment horizontal="center" vertical="center"/>
    </xf>
    <xf numFmtId="167" fontId="57" fillId="0" borderId="0" xfId="2" applyNumberFormat="1" applyFont="1" applyAlignment="1">
      <alignment horizontal="center" vertical="center"/>
    </xf>
    <xf numFmtId="174" fontId="57" fillId="0" borderId="0" xfId="2" applyNumberFormat="1" applyFont="1" applyAlignment="1">
      <alignment horizontal="center" vertical="center"/>
    </xf>
    <xf numFmtId="173" fontId="57" fillId="0" borderId="0" xfId="2" applyNumberFormat="1" applyFont="1" applyAlignment="1">
      <alignment horizontal="center" vertical="center"/>
    </xf>
    <xf numFmtId="185" fontId="85" fillId="0" borderId="0" xfId="2" applyNumberFormat="1" applyFont="1" applyAlignment="1">
      <alignment horizontal="center" vertical="center"/>
    </xf>
    <xf numFmtId="185" fontId="97" fillId="0" borderId="0" xfId="2" applyNumberFormat="1" applyFont="1" applyAlignment="1">
      <alignment horizontal="center" vertical="center"/>
    </xf>
    <xf numFmtId="188" fontId="97" fillId="0" borderId="0" xfId="2" applyNumberFormat="1" applyFont="1" applyAlignment="1">
      <alignment horizontal="center" vertical="center"/>
    </xf>
    <xf numFmtId="174" fontId="97" fillId="0" borderId="0" xfId="2" applyNumberFormat="1" applyFont="1" applyAlignment="1">
      <alignment horizontal="center" vertical="center"/>
    </xf>
    <xf numFmtId="173" fontId="97" fillId="0" borderId="0" xfId="2" applyNumberFormat="1" applyFont="1" applyAlignment="1">
      <alignment horizontal="center" vertical="center"/>
    </xf>
    <xf numFmtId="167" fontId="98" fillId="0" borderId="9" xfId="2" applyNumberFormat="1" applyFont="1" applyBorder="1" applyAlignment="1">
      <alignment vertical="center"/>
    </xf>
    <xf numFmtId="0" fontId="58" fillId="0" borderId="10" xfId="2" applyFont="1" applyBorder="1" applyAlignment="1">
      <alignment vertical="center"/>
    </xf>
    <xf numFmtId="173" fontId="74" fillId="0" borderId="0" xfId="2" applyNumberFormat="1" applyFont="1" applyAlignment="1">
      <alignment horizontal="center" vertical="center"/>
    </xf>
    <xf numFmtId="185" fontId="87" fillId="0" borderId="0" xfId="2" applyNumberFormat="1" applyFont="1" applyAlignment="1">
      <alignment horizontal="center" vertical="center"/>
    </xf>
    <xf numFmtId="167" fontId="58" fillId="0" borderId="0" xfId="2" applyNumberFormat="1" applyFont="1" applyAlignment="1">
      <alignment horizontal="center" vertical="center"/>
    </xf>
    <xf numFmtId="188" fontId="87" fillId="0" borderId="0" xfId="2" applyNumberFormat="1" applyFont="1" applyAlignment="1">
      <alignment horizontal="center" vertical="center"/>
    </xf>
    <xf numFmtId="174" fontId="87" fillId="0" borderId="0" xfId="2" applyNumberFormat="1" applyFont="1" applyAlignment="1">
      <alignment horizontal="center" vertical="center"/>
    </xf>
    <xf numFmtId="173" fontId="87" fillId="0" borderId="0" xfId="2" applyNumberFormat="1" applyFont="1" applyAlignment="1">
      <alignment horizontal="center" vertical="center"/>
    </xf>
    <xf numFmtId="181" fontId="41" fillId="0" borderId="0" xfId="2" applyNumberFormat="1" applyFont="1" applyAlignment="1">
      <alignment vertical="center"/>
    </xf>
    <xf numFmtId="171" fontId="41" fillId="0" borderId="0" xfId="2" applyNumberFormat="1" applyFont="1" applyAlignment="1">
      <alignment vertical="center"/>
    </xf>
    <xf numFmtId="167" fontId="99" fillId="0" borderId="9" xfId="2" applyNumberFormat="1" applyFont="1" applyBorder="1" applyAlignment="1">
      <alignment vertical="center"/>
    </xf>
    <xf numFmtId="185" fontId="85" fillId="0" borderId="3" xfId="2" applyNumberFormat="1" applyFont="1" applyBorder="1" applyAlignment="1">
      <alignment horizontal="center" vertical="center"/>
    </xf>
    <xf numFmtId="0" fontId="57" fillId="0" borderId="20" xfId="2" applyFont="1" applyBorder="1" applyAlignment="1">
      <alignment vertical="center"/>
    </xf>
    <xf numFmtId="0" fontId="95" fillId="0" borderId="7" xfId="2" applyFont="1" applyBorder="1" applyAlignment="1">
      <alignment vertical="center"/>
    </xf>
    <xf numFmtId="0" fontId="107" fillId="0" borderId="0" xfId="2" applyFont="1" applyAlignment="1">
      <alignment vertical="center"/>
    </xf>
    <xf numFmtId="182" fontId="95" fillId="0" borderId="0" xfId="2" applyNumberFormat="1" applyFont="1" applyAlignment="1">
      <alignment vertical="center"/>
    </xf>
    <xf numFmtId="189" fontId="95" fillId="0" borderId="0" xfId="2" applyNumberFormat="1" applyFont="1" applyAlignment="1">
      <alignment vertical="center"/>
    </xf>
    <xf numFmtId="183" fontId="96" fillId="0" borderId="0" xfId="2" applyNumberFormat="1" applyFont="1" applyAlignment="1">
      <alignment vertical="center"/>
    </xf>
    <xf numFmtId="183" fontId="97" fillId="0" borderId="0" xfId="2" applyNumberFormat="1" applyFont="1" applyAlignment="1">
      <alignment vertical="center"/>
    </xf>
    <xf numFmtId="190" fontId="97" fillId="0" borderId="0" xfId="2" applyNumberFormat="1" applyFont="1" applyAlignment="1">
      <alignment vertical="center"/>
    </xf>
    <xf numFmtId="191" fontId="87" fillId="0" borderId="0" xfId="2" applyNumberFormat="1" applyFont="1" applyAlignment="1">
      <alignment horizontal="center" vertical="center"/>
    </xf>
    <xf numFmtId="179" fontId="83" fillId="0" borderId="0" xfId="2" applyNumberFormat="1" applyFont="1" applyAlignment="1">
      <alignment horizontal="center" vertical="center"/>
    </xf>
    <xf numFmtId="0" fontId="108" fillId="0" borderId="0" xfId="2" applyFont="1" applyAlignment="1">
      <alignment horizontal="center" vertical="center"/>
    </xf>
    <xf numFmtId="167" fontId="98" fillId="0" borderId="0" xfId="2" applyNumberFormat="1" applyFont="1" applyAlignment="1">
      <alignment vertical="center"/>
    </xf>
    <xf numFmtId="167" fontId="109" fillId="0" borderId="0" xfId="2" applyNumberFormat="1" applyFont="1" applyAlignment="1">
      <alignment vertical="center"/>
    </xf>
    <xf numFmtId="167" fontId="110" fillId="0" borderId="0" xfId="2" applyNumberFormat="1" applyFont="1" applyAlignment="1">
      <alignment vertical="center"/>
    </xf>
    <xf numFmtId="167" fontId="111" fillId="0" borderId="0" xfId="2" applyNumberFormat="1" applyFont="1" applyAlignment="1">
      <alignment vertical="center"/>
    </xf>
    <xf numFmtId="192" fontId="57" fillId="0" borderId="0" xfId="2" applyNumberFormat="1" applyFont="1" applyAlignment="1">
      <alignment vertical="center"/>
    </xf>
    <xf numFmtId="182" fontId="95" fillId="0" borderId="0" xfId="2" applyNumberFormat="1" applyFont="1" applyAlignment="1">
      <alignment horizontal="left" vertical="center"/>
    </xf>
    <xf numFmtId="173" fontId="112" fillId="0" borderId="0" xfId="2" applyNumberFormat="1" applyFont="1" applyAlignment="1">
      <alignment vertical="center"/>
    </xf>
    <xf numFmtId="0" fontId="85" fillId="0" borderId="0" xfId="2" applyFont="1" applyAlignment="1">
      <alignment vertical="center"/>
    </xf>
    <xf numFmtId="0" fontId="52" fillId="0" borderId="0" xfId="2" applyFont="1" applyAlignment="1">
      <alignment vertical="center"/>
    </xf>
    <xf numFmtId="174" fontId="101" fillId="0" borderId="0" xfId="2" applyNumberFormat="1" applyFont="1" applyAlignment="1">
      <alignment vertical="center"/>
    </xf>
    <xf numFmtId="167" fontId="59" fillId="0" borderId="0" xfId="2" applyNumberFormat="1" applyFont="1" applyAlignment="1">
      <alignment vertical="center"/>
    </xf>
    <xf numFmtId="167" fontId="113" fillId="0" borderId="0" xfId="2" applyNumberFormat="1" applyFont="1" applyAlignment="1">
      <alignment vertical="center"/>
    </xf>
    <xf numFmtId="210" fontId="57" fillId="0" borderId="0" xfId="2" applyNumberFormat="1" applyFont="1" applyAlignment="1">
      <alignment vertical="center"/>
    </xf>
    <xf numFmtId="182" fontId="101" fillId="0" borderId="0" xfId="2" applyNumberFormat="1" applyFont="1" applyAlignment="1">
      <alignment vertical="center"/>
    </xf>
    <xf numFmtId="167" fontId="112" fillId="0" borderId="0" xfId="2" applyNumberFormat="1" applyFont="1" applyAlignment="1">
      <alignment vertical="center"/>
    </xf>
    <xf numFmtId="171" fontId="85" fillId="0" borderId="0" xfId="2" applyNumberFormat="1" applyFont="1" applyAlignment="1">
      <alignment vertical="center"/>
    </xf>
    <xf numFmtId="190" fontId="57" fillId="0" borderId="0" xfId="2" applyNumberFormat="1" applyFont="1" applyAlignment="1">
      <alignment vertical="center"/>
    </xf>
    <xf numFmtId="171" fontId="58" fillId="0" borderId="0" xfId="2" applyNumberFormat="1" applyFont="1" applyAlignment="1">
      <alignment vertical="center"/>
    </xf>
    <xf numFmtId="171" fontId="114" fillId="0" borderId="0" xfId="2" applyNumberFormat="1" applyFont="1" applyAlignment="1">
      <alignment vertical="center"/>
    </xf>
    <xf numFmtId="167" fontId="83" fillId="0" borderId="0" xfId="2" applyNumberFormat="1" applyFont="1" applyAlignment="1">
      <alignment vertical="center"/>
    </xf>
    <xf numFmtId="171" fontId="104" fillId="0" borderId="0" xfId="2" applyNumberFormat="1" applyFont="1" applyAlignment="1">
      <alignment vertical="center"/>
    </xf>
    <xf numFmtId="0" fontId="57" fillId="0" borderId="0" xfId="2" quotePrefix="1" applyFont="1" applyAlignment="1">
      <alignment horizontal="right" vertical="center"/>
    </xf>
    <xf numFmtId="173" fontId="85" fillId="0" borderId="0" xfId="2" applyNumberFormat="1" applyFont="1" applyAlignment="1">
      <alignment vertical="center"/>
    </xf>
    <xf numFmtId="167" fontId="105" fillId="0" borderId="0" xfId="2" applyNumberFormat="1" applyFont="1" applyAlignment="1">
      <alignment vertical="center"/>
    </xf>
    <xf numFmtId="0" fontId="98" fillId="0" borderId="0" xfId="2" applyFont="1" applyAlignment="1">
      <alignment horizontal="left" vertical="center"/>
    </xf>
    <xf numFmtId="193" fontId="57" fillId="0" borderId="0" xfId="2" applyNumberFormat="1" applyFont="1" applyAlignment="1">
      <alignment vertical="center"/>
    </xf>
    <xf numFmtId="193" fontId="58" fillId="0" borderId="0" xfId="2" applyNumberFormat="1" applyFont="1" applyAlignment="1">
      <alignment horizontal="left" vertical="center"/>
    </xf>
    <xf numFmtId="193" fontId="59" fillId="0" borderId="0" xfId="2" applyNumberFormat="1" applyFont="1" applyAlignment="1">
      <alignment vertical="center"/>
    </xf>
    <xf numFmtId="193" fontId="57" fillId="0" borderId="0" xfId="2" applyNumberFormat="1" applyFont="1" applyAlignment="1">
      <alignment horizontal="left" vertical="center"/>
    </xf>
    <xf numFmtId="193" fontId="85" fillId="0" borderId="0" xfId="2" applyNumberFormat="1" applyFont="1" applyAlignment="1">
      <alignment vertical="center"/>
    </xf>
    <xf numFmtId="193" fontId="98" fillId="0" borderId="0" xfId="2" applyNumberFormat="1" applyFont="1" applyAlignment="1">
      <alignment vertical="center"/>
    </xf>
    <xf numFmtId="193" fontId="110" fillId="0" borderId="0" xfId="2" applyNumberFormat="1" applyFont="1" applyAlignment="1">
      <alignment vertical="center"/>
    </xf>
    <xf numFmtId="171" fontId="98" fillId="0" borderId="0" xfId="2" applyNumberFormat="1" applyFont="1" applyAlignment="1">
      <alignment vertical="center"/>
    </xf>
    <xf numFmtId="171" fontId="59" fillId="0" borderId="0" xfId="2" applyNumberFormat="1" applyFont="1" applyAlignment="1">
      <alignment vertical="center"/>
    </xf>
    <xf numFmtId="0" fontId="85" fillId="0" borderId="3" xfId="2" applyFont="1" applyBorder="1" applyAlignment="1">
      <alignment vertical="center"/>
    </xf>
    <xf numFmtId="0" fontId="95" fillId="0" borderId="0" xfId="2" applyFont="1" applyAlignment="1">
      <alignment horizontal="right" vertical="center"/>
    </xf>
    <xf numFmtId="0" fontId="58" fillId="0" borderId="21" xfId="2" applyFont="1" applyBorder="1" applyAlignment="1">
      <alignment horizontal="center" vertical="center"/>
    </xf>
    <xf numFmtId="14" fontId="107" fillId="0" borderId="0" xfId="2" applyNumberFormat="1" applyFont="1" applyAlignment="1">
      <alignment vertical="center"/>
    </xf>
    <xf numFmtId="20" fontId="107" fillId="0" borderId="0" xfId="2" applyNumberFormat="1" applyFont="1" applyAlignment="1">
      <alignment vertical="center"/>
    </xf>
    <xf numFmtId="17" fontId="88" fillId="0" borderId="0" xfId="2" applyNumberFormat="1" applyFont="1" applyAlignment="1">
      <alignment horizontal="centerContinuous" vertical="center"/>
    </xf>
    <xf numFmtId="17" fontId="88" fillId="0" borderId="21" xfId="2" applyNumberFormat="1" applyFont="1" applyBorder="1" applyAlignment="1">
      <alignment horizontal="centerContinuous" vertical="center"/>
    </xf>
    <xf numFmtId="17" fontId="91" fillId="0" borderId="0" xfId="2" applyNumberFormat="1" applyFont="1" applyAlignment="1">
      <alignment horizontal="centerContinuous" vertical="center"/>
    </xf>
    <xf numFmtId="0" fontId="88" fillId="0" borderId="0" xfId="2" applyFont="1" applyAlignment="1">
      <alignment horizontal="left" vertical="center"/>
    </xf>
    <xf numFmtId="0" fontId="57" fillId="0" borderId="21" xfId="2" applyFont="1" applyBorder="1" applyAlignment="1">
      <alignment vertical="center"/>
    </xf>
    <xf numFmtId="167" fontId="77" fillId="0" borderId="21" xfId="2" applyNumberFormat="1" applyFont="1" applyBorder="1" applyAlignment="1">
      <alignment vertical="center"/>
    </xf>
    <xf numFmtId="167" fontId="77" fillId="0" borderId="52" xfId="2" applyNumberFormat="1" applyFont="1" applyBorder="1" applyAlignment="1">
      <alignment vertical="center"/>
    </xf>
    <xf numFmtId="167" fontId="115" fillId="0" borderId="52" xfId="2" applyNumberFormat="1" applyFont="1" applyBorder="1" applyAlignment="1">
      <alignment vertical="center"/>
    </xf>
    <xf numFmtId="167" fontId="74" fillId="0" borderId="52" xfId="2" applyNumberFormat="1" applyFont="1" applyBorder="1" applyAlignment="1">
      <alignment vertical="center"/>
    </xf>
    <xf numFmtId="167" fontId="115" fillId="0" borderId="21" xfId="2" applyNumberFormat="1" applyFont="1" applyBorder="1" applyAlignment="1">
      <alignment vertical="center"/>
    </xf>
    <xf numFmtId="167" fontId="74" fillId="0" borderId="21" xfId="2" applyNumberFormat="1" applyFont="1" applyBorder="1" applyAlignment="1">
      <alignment vertical="center"/>
    </xf>
    <xf numFmtId="0" fontId="113" fillId="0" borderId="0" xfId="2" applyFont="1" applyAlignment="1">
      <alignment vertical="center"/>
    </xf>
    <xf numFmtId="167" fontId="97" fillId="0" borderId="21" xfId="2" applyNumberFormat="1" applyFont="1" applyBorder="1" applyAlignment="1">
      <alignment vertical="center"/>
    </xf>
    <xf numFmtId="167" fontId="87" fillId="0" borderId="21" xfId="2" applyNumberFormat="1" applyFont="1" applyBorder="1" applyAlignment="1">
      <alignment vertical="center"/>
    </xf>
    <xf numFmtId="168" fontId="57" fillId="0" borderId="0" xfId="2" applyNumberFormat="1" applyFont="1" applyAlignment="1">
      <alignment vertical="center"/>
    </xf>
    <xf numFmtId="168" fontId="95" fillId="0" borderId="0" xfId="2" applyNumberFormat="1" applyFont="1" applyAlignment="1">
      <alignment horizontal="left" vertical="center"/>
    </xf>
    <xf numFmtId="168" fontId="71" fillId="0" borderId="0" xfId="2" applyNumberFormat="1" applyFont="1" applyAlignment="1">
      <alignment vertical="center"/>
    </xf>
    <xf numFmtId="168" fontId="81" fillId="0" borderId="0" xfId="2" applyNumberFormat="1" applyFont="1" applyAlignment="1">
      <alignment vertical="center"/>
    </xf>
    <xf numFmtId="168" fontId="81" fillId="0" borderId="21" xfId="2" applyNumberFormat="1" applyFont="1" applyBorder="1" applyAlignment="1">
      <alignment vertical="center"/>
    </xf>
    <xf numFmtId="192" fontId="97" fillId="0" borderId="0" xfId="2" applyNumberFormat="1" applyFont="1" applyAlignment="1">
      <alignment vertical="center"/>
    </xf>
    <xf numFmtId="192" fontId="85" fillId="0" borderId="0" xfId="2" applyNumberFormat="1" applyFont="1" applyAlignment="1">
      <alignment vertical="center"/>
    </xf>
    <xf numFmtId="194" fontId="97" fillId="0" borderId="0" xfId="2" applyNumberFormat="1" applyFont="1" applyAlignment="1">
      <alignment vertical="center"/>
    </xf>
    <xf numFmtId="191" fontId="58" fillId="0" borderId="0" xfId="2" applyNumberFormat="1" applyFont="1" applyAlignment="1">
      <alignment horizontal="center" vertical="center"/>
    </xf>
    <xf numFmtId="167" fontId="86" fillId="0" borderId="0" xfId="2" applyNumberFormat="1" applyFont="1" applyAlignment="1">
      <alignment vertical="center"/>
    </xf>
    <xf numFmtId="171" fontId="101" fillId="0" borderId="0" xfId="2" applyNumberFormat="1" applyFont="1" applyAlignment="1">
      <alignment vertical="center"/>
    </xf>
    <xf numFmtId="171" fontId="70" fillId="0" borderId="0" xfId="2" applyNumberFormat="1" applyFont="1" applyAlignment="1">
      <alignment vertical="center"/>
    </xf>
    <xf numFmtId="167" fontId="41" fillId="0" borderId="0" xfId="2" applyNumberFormat="1" applyFont="1" applyAlignment="1">
      <alignment vertical="center"/>
    </xf>
    <xf numFmtId="167" fontId="107" fillId="0" borderId="0" xfId="2" applyNumberFormat="1" applyFont="1" applyAlignment="1">
      <alignment vertical="center"/>
    </xf>
    <xf numFmtId="171" fontId="113" fillId="0" borderId="0" xfId="2" applyNumberFormat="1" applyFont="1" applyAlignment="1">
      <alignment vertical="center"/>
    </xf>
    <xf numFmtId="167" fontId="78" fillId="0" borderId="0" xfId="2" applyNumberFormat="1" applyFont="1" applyAlignment="1">
      <alignment vertical="center"/>
    </xf>
    <xf numFmtId="167" fontId="115" fillId="0" borderId="0" xfId="2" applyNumberFormat="1" applyFont="1" applyAlignment="1">
      <alignment vertical="center"/>
    </xf>
    <xf numFmtId="179" fontId="116" fillId="0" borderId="0" xfId="2" applyNumberFormat="1" applyFont="1" applyAlignment="1">
      <alignment horizontal="center" vertical="center"/>
    </xf>
    <xf numFmtId="179" fontId="41" fillId="0" borderId="0" xfId="2" applyNumberFormat="1" applyFont="1" applyAlignment="1">
      <alignment vertical="center"/>
    </xf>
    <xf numFmtId="179" fontId="91" fillId="0" borderId="22" xfId="2" applyNumberFormat="1" applyFont="1" applyBorder="1" applyAlignment="1">
      <alignment horizontal="center" vertical="center"/>
    </xf>
    <xf numFmtId="185" fontId="97" fillId="0" borderId="23" xfId="2" applyNumberFormat="1" applyFont="1" applyBorder="1" applyAlignment="1">
      <alignment vertical="center"/>
    </xf>
    <xf numFmtId="185" fontId="57" fillId="0" borderId="0" xfId="2" applyNumberFormat="1" applyFont="1" applyAlignment="1">
      <alignment vertical="center"/>
    </xf>
    <xf numFmtId="167" fontId="99" fillId="0" borderId="23" xfId="2" applyNumberFormat="1" applyFont="1" applyBorder="1" applyAlignment="1">
      <alignment vertical="center"/>
    </xf>
    <xf numFmtId="171" fontId="84" fillId="0" borderId="0" xfId="2" applyNumberFormat="1" applyFont="1" applyAlignment="1">
      <alignment vertical="center"/>
    </xf>
    <xf numFmtId="167" fontId="87" fillId="0" borderId="23" xfId="2" applyNumberFormat="1" applyFont="1" applyBorder="1" applyAlignment="1">
      <alignment vertical="center"/>
    </xf>
    <xf numFmtId="167" fontId="97" fillId="0" borderId="23" xfId="2" applyNumberFormat="1" applyFont="1" applyBorder="1" applyAlignment="1">
      <alignment vertical="center"/>
    </xf>
    <xf numFmtId="182" fontId="57" fillId="0" borderId="0" xfId="2" applyNumberFormat="1" applyFont="1" applyAlignment="1">
      <alignment vertical="center"/>
    </xf>
    <xf numFmtId="171" fontId="97" fillId="0" borderId="23" xfId="2" applyNumberFormat="1" applyFont="1" applyBorder="1" applyAlignment="1">
      <alignment vertical="center"/>
    </xf>
    <xf numFmtId="173" fontId="95" fillId="0" borderId="23" xfId="2" applyNumberFormat="1" applyFont="1" applyBorder="1" applyAlignment="1">
      <alignment vertical="center"/>
    </xf>
    <xf numFmtId="171" fontId="101" fillId="0" borderId="23" xfId="2" applyNumberFormat="1" applyFont="1" applyBorder="1" applyAlignment="1">
      <alignment vertical="center"/>
    </xf>
    <xf numFmtId="171" fontId="57" fillId="0" borderId="23" xfId="2" applyNumberFormat="1" applyFont="1" applyBorder="1" applyAlignment="1">
      <alignment vertical="center"/>
    </xf>
    <xf numFmtId="167" fontId="57" fillId="0" borderId="23" xfId="2" applyNumberFormat="1" applyFont="1" applyBorder="1" applyAlignment="1">
      <alignment vertical="center"/>
    </xf>
    <xf numFmtId="0" fontId="58" fillId="0" borderId="8" xfId="2" applyFont="1" applyBorder="1" applyAlignment="1">
      <alignment horizontal="left" vertical="center"/>
    </xf>
    <xf numFmtId="0" fontId="58" fillId="0" borderId="7" xfId="2" applyFont="1" applyBorder="1" applyAlignment="1">
      <alignment vertical="center"/>
    </xf>
    <xf numFmtId="173" fontId="58" fillId="0" borderId="7" xfId="2" applyNumberFormat="1" applyFont="1" applyBorder="1" applyAlignment="1">
      <alignment vertical="center"/>
    </xf>
    <xf numFmtId="173" fontId="58" fillId="0" borderId="24" xfId="2" applyNumberFormat="1" applyFont="1" applyBorder="1" applyAlignment="1">
      <alignment vertical="center"/>
    </xf>
    <xf numFmtId="173" fontId="58" fillId="0" borderId="19" xfId="2" applyNumberFormat="1" applyFont="1" applyBorder="1" applyAlignment="1">
      <alignment vertical="center"/>
    </xf>
    <xf numFmtId="0" fontId="58" fillId="0" borderId="11" xfId="2" applyFont="1" applyBorder="1" applyAlignment="1">
      <alignment horizontal="left" vertical="center"/>
    </xf>
    <xf numFmtId="0" fontId="58" fillId="0" borderId="3" xfId="2" applyFont="1" applyBorder="1" applyAlignment="1">
      <alignment vertical="center"/>
    </xf>
    <xf numFmtId="185" fontId="58" fillId="0" borderId="3" xfId="2" applyNumberFormat="1" applyFont="1" applyBorder="1" applyAlignment="1">
      <alignment vertical="center"/>
    </xf>
    <xf numFmtId="185" fontId="58" fillId="0" borderId="25" xfId="2" applyNumberFormat="1" applyFont="1" applyBorder="1" applyAlignment="1">
      <alignment vertical="center"/>
    </xf>
    <xf numFmtId="185" fontId="58" fillId="0" borderId="12" xfId="2" applyNumberFormat="1" applyFont="1" applyBorder="1" applyAlignment="1">
      <alignment vertical="center"/>
    </xf>
    <xf numFmtId="4" fontId="58" fillId="0" borderId="0" xfId="2" applyNumberFormat="1" applyFont="1" applyAlignment="1">
      <alignment vertical="center"/>
    </xf>
    <xf numFmtId="4" fontId="59" fillId="0" borderId="0" xfId="2" applyNumberFormat="1" applyFont="1" applyAlignment="1">
      <alignment vertical="center"/>
    </xf>
    <xf numFmtId="185" fontId="58" fillId="0" borderId="0" xfId="2" applyNumberFormat="1" applyFont="1" applyAlignment="1">
      <alignment vertical="center"/>
    </xf>
    <xf numFmtId="185" fontId="59" fillId="0" borderId="0" xfId="2" applyNumberFormat="1" applyFont="1" applyAlignment="1">
      <alignment vertical="center"/>
    </xf>
    <xf numFmtId="196" fontId="96" fillId="0" borderId="0" xfId="2" applyNumberFormat="1" applyFont="1" applyAlignment="1">
      <alignment vertical="center"/>
    </xf>
    <xf numFmtId="0" fontId="116" fillId="0" borderId="0" xfId="2" applyFont="1" applyAlignment="1">
      <alignment horizontal="center" vertical="center"/>
    </xf>
    <xf numFmtId="189" fontId="105" fillId="0" borderId="0" xfId="2" applyNumberFormat="1" applyFont="1" applyAlignment="1">
      <alignment vertical="center"/>
    </xf>
    <xf numFmtId="189" fontId="97" fillId="0" borderId="0" xfId="2" applyNumberFormat="1" applyFont="1" applyAlignment="1">
      <alignment vertical="center"/>
    </xf>
    <xf numFmtId="189" fontId="57" fillId="0" borderId="0" xfId="2" applyNumberFormat="1" applyFont="1" applyAlignment="1">
      <alignment vertical="center"/>
    </xf>
    <xf numFmtId="180" fontId="101" fillId="0" borderId="0" xfId="2" applyNumberFormat="1" applyFont="1" applyAlignment="1">
      <alignment vertical="center"/>
    </xf>
    <xf numFmtId="0" fontId="116" fillId="0" borderId="0" xfId="2" applyFont="1" applyAlignment="1">
      <alignment vertical="center"/>
    </xf>
    <xf numFmtId="211" fontId="57" fillId="0" borderId="0" xfId="2" applyNumberFormat="1" applyFont="1" applyAlignment="1">
      <alignment vertical="center"/>
    </xf>
    <xf numFmtId="167" fontId="118" fillId="0" borderId="0" xfId="2" applyNumberFormat="1" applyFont="1" applyAlignment="1">
      <alignment vertical="center"/>
    </xf>
    <xf numFmtId="0" fontId="116" fillId="0" borderId="0" xfId="2" applyFont="1" applyAlignment="1">
      <alignment horizontal="right" vertical="center"/>
    </xf>
    <xf numFmtId="0" fontId="98" fillId="0" borderId="0" xfId="2" applyFont="1" applyAlignment="1">
      <alignment vertical="center"/>
    </xf>
    <xf numFmtId="43" fontId="57" fillId="0" borderId="0" xfId="2" applyNumberFormat="1" applyFont="1" applyAlignment="1">
      <alignment vertical="center"/>
    </xf>
    <xf numFmtId="0" fontId="57" fillId="0" borderId="0" xfId="2" applyFont="1" applyAlignment="1">
      <alignment horizontal="center" vertical="center"/>
    </xf>
    <xf numFmtId="0" fontId="52" fillId="0" borderId="0" xfId="20" applyFont="1" applyAlignment="1">
      <alignment vertical="center"/>
    </xf>
    <xf numFmtId="0" fontId="52" fillId="0" borderId="0" xfId="20" applyFont="1" applyAlignment="1">
      <alignment horizontal="center" vertical="center"/>
    </xf>
    <xf numFmtId="221" fontId="57" fillId="0" borderId="0" xfId="20" applyNumberFormat="1" applyFont="1" applyAlignment="1">
      <alignment horizontal="center" vertical="center"/>
    </xf>
    <xf numFmtId="221" fontId="58" fillId="0" borderId="7" xfId="20" applyNumberFormat="1" applyFont="1" applyBorder="1" applyAlignment="1">
      <alignment horizontal="center" vertical="center"/>
    </xf>
    <xf numFmtId="0" fontId="56" fillId="0" borderId="7" xfId="20" applyFont="1" applyBorder="1" applyAlignment="1">
      <alignment vertical="center"/>
    </xf>
    <xf numFmtId="221" fontId="80" fillId="0" borderId="0" xfId="20" applyNumberFormat="1" applyFont="1" applyAlignment="1">
      <alignment horizontal="center" vertical="center"/>
    </xf>
    <xf numFmtId="0" fontId="72" fillId="0" borderId="0" xfId="20" applyFont="1" applyAlignment="1">
      <alignment vertical="center"/>
    </xf>
    <xf numFmtId="3" fontId="119" fillId="0" borderId="0" xfId="20" applyNumberFormat="1" applyFont="1" applyAlignment="1">
      <alignment horizontal="center" vertical="center"/>
    </xf>
    <xf numFmtId="0" fontId="119" fillId="0" borderId="0" xfId="20" applyFont="1" applyAlignment="1">
      <alignment vertical="center"/>
    </xf>
    <xf numFmtId="221" fontId="56" fillId="0" borderId="7" xfId="20" applyNumberFormat="1" applyFont="1" applyBorder="1" applyAlignment="1">
      <alignment horizontal="center" vertical="center"/>
    </xf>
    <xf numFmtId="221" fontId="52" fillId="0" borderId="0" xfId="20" applyNumberFormat="1" applyFont="1" applyAlignment="1">
      <alignment horizontal="center" vertical="center"/>
    </xf>
    <xf numFmtId="0" fontId="56" fillId="29" borderId="0" xfId="20" applyFont="1" applyFill="1" applyAlignment="1">
      <alignment horizontal="center" vertical="center"/>
    </xf>
    <xf numFmtId="0" fontId="56" fillId="29" borderId="0" xfId="20" applyFont="1" applyFill="1" applyAlignment="1">
      <alignment vertical="center"/>
    </xf>
    <xf numFmtId="220" fontId="52" fillId="0" borderId="0" xfId="20" applyNumberFormat="1" applyFont="1" applyAlignment="1">
      <alignment horizontal="center" vertical="center"/>
    </xf>
    <xf numFmtId="0" fontId="59" fillId="23" borderId="0" xfId="20" applyFont="1" applyFill="1" applyAlignment="1">
      <alignment horizontal="center" vertical="center"/>
    </xf>
    <xf numFmtId="0" fontId="59" fillId="23" borderId="0" xfId="20" applyFont="1" applyFill="1" applyAlignment="1">
      <alignment vertical="center"/>
    </xf>
    <xf numFmtId="0" fontId="52" fillId="0" borderId="4" xfId="20" applyFont="1" applyBorder="1" applyAlignment="1">
      <alignment vertical="center"/>
    </xf>
    <xf numFmtId="219" fontId="70" fillId="0" borderId="56" xfId="20" applyNumberFormat="1" applyFont="1" applyBorder="1" applyAlignment="1">
      <alignment horizontal="center" vertical="center"/>
    </xf>
    <xf numFmtId="167" fontId="52" fillId="0" borderId="0" xfId="1" applyNumberFormat="1" applyFont="1" applyBorder="1" applyAlignment="1">
      <alignment horizontal="center" vertical="center"/>
    </xf>
    <xf numFmtId="167" fontId="52" fillId="0" borderId="0" xfId="1" applyNumberFormat="1" applyFont="1" applyAlignment="1">
      <alignment horizontal="center" vertical="center"/>
    </xf>
    <xf numFmtId="174" fontId="100" fillId="0" borderId="0" xfId="2" applyNumberFormat="1" applyFont="1" applyAlignment="1">
      <alignment horizontal="center" vertical="center"/>
    </xf>
    <xf numFmtId="0" fontId="86" fillId="0" borderId="0" xfId="2" applyFont="1" applyAlignment="1">
      <alignment horizontal="center" vertical="center"/>
    </xf>
    <xf numFmtId="0" fontId="101" fillId="0" borderId="0" xfId="2" applyFont="1" applyAlignment="1">
      <alignment horizontal="center" vertical="center"/>
    </xf>
    <xf numFmtId="167" fontId="101" fillId="0" borderId="0" xfId="2" applyNumberFormat="1" applyFont="1" applyAlignment="1">
      <alignment horizontal="center" vertical="center"/>
    </xf>
    <xf numFmtId="213" fontId="57" fillId="0" borderId="0" xfId="2" applyNumberFormat="1" applyFont="1" applyAlignment="1">
      <alignment horizontal="center" vertical="center"/>
    </xf>
    <xf numFmtId="198" fontId="57" fillId="0" borderId="0" xfId="2" applyNumberFormat="1" applyFont="1" applyAlignment="1">
      <alignment horizontal="center" vertical="center"/>
    </xf>
    <xf numFmtId="172" fontId="58" fillId="0" borderId="0" xfId="15" applyNumberFormat="1" applyFont="1" applyAlignment="1">
      <alignment horizontal="center" vertical="center"/>
    </xf>
    <xf numFmtId="173" fontId="95" fillId="0" borderId="0" xfId="2" applyNumberFormat="1" applyFont="1" applyAlignment="1">
      <alignment horizontal="center" vertical="center"/>
    </xf>
    <xf numFmtId="172" fontId="57" fillId="0" borderId="0" xfId="2" applyNumberFormat="1" applyFont="1" applyAlignment="1">
      <alignment horizontal="center" vertical="center"/>
    </xf>
    <xf numFmtId="9" fontId="58" fillId="0" borderId="0" xfId="15" applyFont="1" applyAlignment="1">
      <alignment horizontal="center" vertical="center"/>
    </xf>
    <xf numFmtId="174" fontId="96" fillId="0" borderId="0" xfId="2" applyNumberFormat="1" applyFont="1" applyAlignment="1">
      <alignment horizontal="center" vertical="center"/>
    </xf>
    <xf numFmtId="186" fontId="97" fillId="0" borderId="0" xfId="2" applyNumberFormat="1" applyFont="1" applyAlignment="1">
      <alignment horizontal="center" vertical="center"/>
    </xf>
    <xf numFmtId="10" fontId="57" fillId="0" borderId="0" xfId="15" applyNumberFormat="1" applyFont="1" applyAlignment="1">
      <alignment horizontal="center" vertical="center"/>
    </xf>
    <xf numFmtId="173" fontId="41" fillId="0" borderId="0" xfId="2" applyNumberFormat="1" applyFont="1" applyAlignment="1">
      <alignment horizontal="center" vertical="center"/>
    </xf>
    <xf numFmtId="0" fontId="57" fillId="0" borderId="0" xfId="2" quotePrefix="1" applyFont="1" applyAlignment="1">
      <alignment horizontal="center" vertical="center"/>
    </xf>
    <xf numFmtId="193" fontId="57" fillId="0" borderId="0" xfId="2" applyNumberFormat="1" applyFont="1" applyAlignment="1">
      <alignment horizontal="center" vertical="center"/>
    </xf>
    <xf numFmtId="0" fontId="113" fillId="0" borderId="0" xfId="2" applyFont="1" applyAlignment="1">
      <alignment horizontal="center" vertical="center"/>
    </xf>
    <xf numFmtId="168" fontId="57" fillId="0" borderId="0" xfId="2" applyNumberFormat="1" applyFont="1" applyAlignment="1">
      <alignment horizontal="center" vertical="center"/>
    </xf>
    <xf numFmtId="195" fontId="57" fillId="0" borderId="0" xfId="2" applyNumberFormat="1" applyFont="1" applyAlignment="1">
      <alignment horizontal="center" vertical="center"/>
    </xf>
    <xf numFmtId="189" fontId="57" fillId="0" borderId="0" xfId="2" applyNumberFormat="1" applyFont="1" applyAlignment="1">
      <alignment horizontal="center" vertical="center"/>
    </xf>
    <xf numFmtId="0" fontId="120" fillId="0" borderId="0" xfId="2" applyFont="1" applyAlignment="1">
      <alignment vertical="center"/>
    </xf>
    <xf numFmtId="0" fontId="56" fillId="0" borderId="0" xfId="1" applyFont="1" applyBorder="1" applyAlignment="1">
      <alignment horizontal="left" vertical="center"/>
    </xf>
    <xf numFmtId="0" fontId="121" fillId="23" borderId="0" xfId="1" applyFont="1" applyFill="1" applyBorder="1" applyAlignment="1">
      <alignment horizontal="left" vertical="center"/>
    </xf>
    <xf numFmtId="167" fontId="121" fillId="23" borderId="0" xfId="1" applyNumberFormat="1" applyFont="1" applyFill="1" applyBorder="1" applyAlignment="1">
      <alignment horizontal="right" vertical="center"/>
    </xf>
    <xf numFmtId="167" fontId="59" fillId="23" borderId="0" xfId="1" applyNumberFormat="1" applyFont="1" applyFill="1" applyBorder="1" applyAlignment="1">
      <alignment horizontal="right" vertical="center"/>
    </xf>
    <xf numFmtId="0" fontId="56" fillId="0" borderId="3" xfId="1" applyFont="1" applyBorder="1" applyAlignment="1">
      <alignment horizontal="left" vertical="center"/>
    </xf>
    <xf numFmtId="167" fontId="52" fillId="0" borderId="3" xfId="1" applyNumberFormat="1" applyFont="1" applyBorder="1" applyAlignment="1">
      <alignment horizontal="right" vertical="center"/>
    </xf>
    <xf numFmtId="0" fontId="120" fillId="0" borderId="7" xfId="2" applyFont="1" applyBorder="1" applyAlignment="1">
      <alignment vertical="center"/>
    </xf>
    <xf numFmtId="14" fontId="52" fillId="0" borderId="7" xfId="2" applyNumberFormat="1" applyFont="1" applyBorder="1" applyAlignment="1">
      <alignment horizontal="left" vertical="center"/>
    </xf>
    <xf numFmtId="0" fontId="120" fillId="0" borderId="19" xfId="2" applyFont="1" applyBorder="1" applyAlignment="1">
      <alignment vertical="center"/>
    </xf>
    <xf numFmtId="0" fontId="52" fillId="0" borderId="3" xfId="2" applyFont="1" applyBorder="1" applyAlignment="1">
      <alignment vertical="center"/>
    </xf>
    <xf numFmtId="0" fontId="52" fillId="0" borderId="3" xfId="2" applyFont="1" applyBorder="1" applyAlignment="1">
      <alignment horizontal="left" vertical="center"/>
    </xf>
    <xf numFmtId="0" fontId="52" fillId="0" borderId="12" xfId="1" applyFont="1" applyBorder="1" applyAlignment="1">
      <alignment vertical="center"/>
    </xf>
    <xf numFmtId="0" fontId="56" fillId="0" borderId="8" xfId="2" applyFont="1" applyBorder="1" applyAlignment="1">
      <alignment vertical="center"/>
    </xf>
    <xf numFmtId="0" fontId="56" fillId="0" borderId="11" xfId="1" applyFont="1" applyBorder="1" applyAlignment="1">
      <alignment vertical="center"/>
    </xf>
    <xf numFmtId="220" fontId="57" fillId="0" borderId="0" xfId="20" applyNumberFormat="1" applyFont="1" applyAlignment="1">
      <alignment horizontal="center" vertical="center"/>
    </xf>
    <xf numFmtId="220" fontId="56" fillId="0" borderId="7" xfId="20" applyNumberFormat="1" applyFont="1" applyBorder="1" applyAlignment="1">
      <alignment horizontal="center" vertical="center"/>
    </xf>
    <xf numFmtId="221" fontId="56" fillId="0" borderId="0" xfId="20" applyNumberFormat="1" applyFont="1" applyAlignment="1">
      <alignment horizontal="center" vertical="center"/>
    </xf>
    <xf numFmtId="0" fontId="87" fillId="0" borderId="7" xfId="2" applyFont="1" applyBorder="1" applyAlignment="1">
      <alignment horizontal="left" vertical="center"/>
    </xf>
    <xf numFmtId="168" fontId="97" fillId="0" borderId="0" xfId="2" applyNumberFormat="1" applyFont="1" applyAlignment="1">
      <alignment horizontal="center" vertical="center"/>
    </xf>
    <xf numFmtId="223" fontId="57" fillId="0" borderId="0" xfId="2" applyNumberFormat="1" applyFont="1" applyAlignment="1">
      <alignment horizontal="center" vertical="center"/>
    </xf>
    <xf numFmtId="168" fontId="58" fillId="0" borderId="0" xfId="2" applyNumberFormat="1" applyFont="1" applyAlignment="1">
      <alignment horizontal="center" vertical="center"/>
    </xf>
    <xf numFmtId="0" fontId="59" fillId="23" borderId="4" xfId="2" applyFont="1" applyFill="1" applyBorder="1" applyAlignment="1">
      <alignment horizontal="centerContinuous" vertical="center"/>
    </xf>
    <xf numFmtId="0" fontId="59" fillId="23" borderId="5" xfId="2" applyFont="1" applyFill="1" applyBorder="1" applyAlignment="1">
      <alignment horizontal="centerContinuous" vertical="center"/>
    </xf>
    <xf numFmtId="0" fontId="59" fillId="23" borderId="6" xfId="2" applyFont="1" applyFill="1" applyBorder="1" applyAlignment="1">
      <alignment horizontal="centerContinuous" vertical="center"/>
    </xf>
    <xf numFmtId="0" fontId="87" fillId="12" borderId="0" xfId="2" applyFont="1" applyFill="1" applyAlignment="1">
      <alignment vertical="center"/>
    </xf>
    <xf numFmtId="0" fontId="58" fillId="12" borderId="0" xfId="2" applyFont="1" applyFill="1" applyAlignment="1">
      <alignment vertical="center"/>
    </xf>
    <xf numFmtId="0" fontId="122" fillId="12" borderId="0" xfId="2" applyFont="1" applyFill="1" applyAlignment="1">
      <alignment horizontal="right" vertical="center"/>
    </xf>
    <xf numFmtId="168" fontId="87" fillId="12" borderId="0" xfId="2" applyNumberFormat="1" applyFont="1" applyFill="1" applyAlignment="1">
      <alignment horizontal="center" vertical="center"/>
    </xf>
    <xf numFmtId="0" fontId="84" fillId="0" borderId="7" xfId="2" applyFont="1" applyBorder="1" applyAlignment="1">
      <alignment vertical="center"/>
    </xf>
    <xf numFmtId="168" fontId="87" fillId="0" borderId="7" xfId="2" applyNumberFormat="1" applyFont="1" applyBorder="1" applyAlignment="1">
      <alignment horizontal="center" vertical="center"/>
    </xf>
    <xf numFmtId="223" fontId="41" fillId="0" borderId="0" xfId="2" applyNumberFormat="1" applyFont="1" applyAlignment="1">
      <alignment horizontal="center" vertical="center"/>
    </xf>
    <xf numFmtId="0" fontId="41" fillId="0" borderId="7" xfId="2" applyFont="1" applyBorder="1" applyAlignment="1">
      <alignment vertical="center"/>
    </xf>
    <xf numFmtId="219" fontId="97" fillId="0" borderId="0" xfId="2" applyNumberFormat="1" applyFont="1" applyAlignment="1">
      <alignment horizontal="center" vertical="center"/>
    </xf>
    <xf numFmtId="0" fontId="87" fillId="12" borderId="0" xfId="2" applyFont="1" applyFill="1" applyAlignment="1">
      <alignment horizontal="left" vertical="center"/>
    </xf>
    <xf numFmtId="0" fontId="57" fillId="12" borderId="0" xfId="2" applyFont="1" applyFill="1" applyAlignment="1">
      <alignment vertical="center"/>
    </xf>
    <xf numFmtId="219" fontId="97" fillId="12" borderId="0" xfId="2" applyNumberFormat="1" applyFont="1" applyFill="1" applyAlignment="1">
      <alignment horizontal="center" vertical="center"/>
    </xf>
    <xf numFmtId="0" fontId="123" fillId="23" borderId="0" xfId="2" applyFont="1" applyFill="1" applyAlignment="1">
      <alignment horizontal="centerContinuous" vertical="center"/>
    </xf>
    <xf numFmtId="0" fontId="124" fillId="23" borderId="0" xfId="2" applyFont="1" applyFill="1" applyAlignment="1">
      <alignment horizontal="centerContinuous" vertical="center"/>
    </xf>
    <xf numFmtId="218" fontId="58" fillId="0" borderId="7" xfId="2" applyNumberFormat="1" applyFont="1" applyBorder="1" applyAlignment="1">
      <alignment horizontal="center" vertical="center"/>
    </xf>
    <xf numFmtId="218" fontId="97" fillId="0" borderId="0" xfId="2" applyNumberFormat="1" applyFont="1" applyAlignment="1">
      <alignment horizontal="center" vertical="center"/>
    </xf>
    <xf numFmtId="167" fontId="125" fillId="0" borderId="0" xfId="2" applyNumberFormat="1" applyFont="1" applyAlignment="1">
      <alignment vertical="center"/>
    </xf>
    <xf numFmtId="169" fontId="56" fillId="0" borderId="1" xfId="1" applyNumberFormat="1" applyFont="1" applyFill="1" applyBorder="1" applyAlignment="1">
      <alignment horizontal="center" vertical="center"/>
    </xf>
    <xf numFmtId="1" fontId="59" fillId="23" borderId="0" xfId="4" applyFont="1" applyFill="1">
      <alignment horizontal="center" vertical="center"/>
    </xf>
    <xf numFmtId="221" fontId="52" fillId="0" borderId="0" xfId="20" applyNumberFormat="1" applyFont="1" applyAlignment="1">
      <alignment vertical="center"/>
    </xf>
    <xf numFmtId="0" fontId="52" fillId="0" borderId="8" xfId="20" applyFont="1" applyBorder="1" applyAlignment="1">
      <alignment vertical="center"/>
    </xf>
    <xf numFmtId="0" fontId="52" fillId="0" borderId="10" xfId="20" applyFont="1" applyBorder="1" applyAlignment="1">
      <alignment vertical="center"/>
    </xf>
    <xf numFmtId="0" fontId="52" fillId="0" borderId="11" xfId="20" applyFont="1" applyBorder="1" applyAlignment="1">
      <alignment vertical="center"/>
    </xf>
    <xf numFmtId="219" fontId="52" fillId="0" borderId="12" xfId="20" applyNumberFormat="1" applyFont="1" applyBorder="1" applyAlignment="1">
      <alignment horizontal="center" vertical="center"/>
    </xf>
    <xf numFmtId="0" fontId="52" fillId="0" borderId="8" xfId="20" applyFont="1" applyBorder="1" applyAlignment="1">
      <alignment horizontal="center" vertical="center"/>
    </xf>
    <xf numFmtId="0" fontId="52" fillId="0" borderId="19" xfId="20" applyFont="1" applyBorder="1" applyAlignment="1">
      <alignment horizontal="center" vertical="center"/>
    </xf>
    <xf numFmtId="0" fontId="56" fillId="0" borderId="0" xfId="20" applyFont="1" applyAlignment="1">
      <alignment horizontal="center" vertical="center"/>
    </xf>
    <xf numFmtId="0" fontId="59" fillId="23" borderId="0" xfId="2" applyFont="1" applyFill="1" applyAlignment="1">
      <alignment horizontal="centerContinuous" vertical="center"/>
    </xf>
    <xf numFmtId="219" fontId="52" fillId="0" borderId="0" xfId="0" applyNumberFormat="1" applyFont="1" applyAlignment="1">
      <alignment horizontal="center" vertical="center"/>
    </xf>
    <xf numFmtId="0" fontId="81" fillId="0" borderId="0" xfId="2" applyFont="1" applyAlignment="1">
      <alignment vertical="center"/>
    </xf>
    <xf numFmtId="43" fontId="81" fillId="0" borderId="0" xfId="2" applyNumberFormat="1" applyFont="1" applyAlignment="1">
      <alignment vertical="center"/>
    </xf>
    <xf numFmtId="0" fontId="52" fillId="0" borderId="0" xfId="1" applyFont="1" applyFill="1" applyAlignment="1">
      <alignment horizontal="center" vertical="center"/>
    </xf>
    <xf numFmtId="0" fontId="56" fillId="0" borderId="0" xfId="1" applyFont="1" applyAlignment="1">
      <alignment horizontal="center" vertical="center"/>
    </xf>
    <xf numFmtId="175" fontId="75" fillId="25" borderId="0" xfId="2" applyNumberFormat="1" applyFont="1" applyFill="1" applyAlignment="1">
      <alignment vertical="center"/>
    </xf>
    <xf numFmtId="176" fontId="96" fillId="25" borderId="0" xfId="2" applyNumberFormat="1" applyFont="1" applyFill="1" applyAlignment="1">
      <alignment horizontal="center" vertical="center"/>
    </xf>
    <xf numFmtId="167" fontId="87" fillId="0" borderId="7" xfId="2" applyNumberFormat="1" applyFont="1" applyBorder="1" applyAlignment="1">
      <alignment vertical="center"/>
    </xf>
    <xf numFmtId="173" fontId="87" fillId="0" borderId="7" xfId="2" applyNumberFormat="1" applyFont="1" applyBorder="1" applyAlignment="1">
      <alignment vertical="center"/>
    </xf>
    <xf numFmtId="174" fontId="87" fillId="0" borderId="7" xfId="2" applyNumberFormat="1" applyFont="1" applyBorder="1" applyAlignment="1">
      <alignment vertical="center"/>
    </xf>
    <xf numFmtId="0" fontId="58" fillId="12" borderId="7" xfId="2" applyFont="1" applyFill="1" applyBorder="1" applyAlignment="1">
      <alignment vertical="center"/>
    </xf>
    <xf numFmtId="167" fontId="87" fillId="12" borderId="7" xfId="2" applyNumberFormat="1" applyFont="1" applyFill="1" applyBorder="1" applyAlignment="1">
      <alignment vertical="center"/>
    </xf>
    <xf numFmtId="173" fontId="87" fillId="12" borderId="7" xfId="2" applyNumberFormat="1" applyFont="1" applyFill="1" applyBorder="1" applyAlignment="1">
      <alignment vertical="center"/>
    </xf>
    <xf numFmtId="174" fontId="87" fillId="12" borderId="7" xfId="2" applyNumberFormat="1" applyFont="1" applyFill="1" applyBorder="1" applyAlignment="1">
      <alignment vertical="center"/>
    </xf>
    <xf numFmtId="173" fontId="96" fillId="25" borderId="0" xfId="2" applyNumberFormat="1" applyFont="1" applyFill="1" applyAlignment="1">
      <alignment vertical="center"/>
    </xf>
    <xf numFmtId="0" fontId="96" fillId="25" borderId="0" xfId="2" applyFont="1" applyFill="1" applyAlignment="1">
      <alignment vertical="center"/>
    </xf>
    <xf numFmtId="184" fontId="96" fillId="25" borderId="0" xfId="2" applyNumberFormat="1" applyFont="1" applyFill="1" applyAlignment="1">
      <alignment horizontal="right" vertical="center"/>
    </xf>
    <xf numFmtId="171" fontId="96" fillId="25" borderId="0" xfId="2" applyNumberFormat="1" applyFont="1" applyFill="1" applyAlignment="1">
      <alignment vertical="center"/>
    </xf>
    <xf numFmtId="167" fontId="75" fillId="25" borderId="0" xfId="2" applyNumberFormat="1" applyFont="1" applyFill="1" applyAlignment="1">
      <alignment vertical="center"/>
    </xf>
    <xf numFmtId="167" fontId="102" fillId="25" borderId="0" xfId="2" applyNumberFormat="1" applyFont="1" applyFill="1" applyAlignment="1">
      <alignment vertical="center"/>
    </xf>
    <xf numFmtId="167" fontId="96" fillId="25" borderId="0" xfId="2" applyNumberFormat="1" applyFont="1" applyFill="1" applyAlignment="1">
      <alignment vertical="center"/>
    </xf>
    <xf numFmtId="185" fontId="96" fillId="25" borderId="0" xfId="2" applyNumberFormat="1" applyFont="1" applyFill="1" applyAlignment="1">
      <alignment vertical="center"/>
    </xf>
    <xf numFmtId="175" fontId="96" fillId="25" borderId="0" xfId="2" applyNumberFormat="1" applyFont="1" applyFill="1" applyAlignment="1">
      <alignment vertical="center"/>
    </xf>
    <xf numFmtId="179" fontId="88" fillId="0" borderId="0" xfId="2" applyNumberFormat="1" applyFont="1" applyAlignment="1">
      <alignment horizontal="right" vertical="center"/>
    </xf>
    <xf numFmtId="171" fontId="57" fillId="0" borderId="0" xfId="2" applyNumberFormat="1" applyFont="1" applyAlignment="1">
      <alignment horizontal="right" vertical="center"/>
    </xf>
    <xf numFmtId="167" fontId="57" fillId="0" borderId="0" xfId="2" applyNumberFormat="1" applyFont="1" applyAlignment="1">
      <alignment horizontal="right" vertical="center"/>
    </xf>
    <xf numFmtId="173" fontId="41" fillId="0" borderId="0" xfId="2" applyNumberFormat="1" applyFont="1" applyAlignment="1">
      <alignment horizontal="right" vertical="center"/>
    </xf>
    <xf numFmtId="179" fontId="91" fillId="0" borderId="0" xfId="2" applyNumberFormat="1" applyFont="1" applyAlignment="1">
      <alignment horizontal="right" vertical="center"/>
    </xf>
    <xf numFmtId="198" fontId="57" fillId="0" borderId="0" xfId="2" applyNumberFormat="1" applyFont="1" applyAlignment="1">
      <alignment horizontal="right" vertical="center"/>
    </xf>
    <xf numFmtId="187" fontId="57" fillId="0" borderId="0" xfId="2" applyNumberFormat="1" applyFont="1" applyAlignment="1">
      <alignment horizontal="right" vertical="center"/>
    </xf>
    <xf numFmtId="167" fontId="97" fillId="0" borderId="0" xfId="2" applyNumberFormat="1" applyFont="1" applyAlignment="1">
      <alignment horizontal="right" vertical="center"/>
    </xf>
    <xf numFmtId="9" fontId="75" fillId="25" borderId="0" xfId="2" applyNumberFormat="1" applyFont="1" applyFill="1" applyAlignment="1">
      <alignment vertical="center"/>
    </xf>
    <xf numFmtId="167" fontId="97" fillId="25" borderId="0" xfId="2" applyNumberFormat="1" applyFont="1" applyFill="1" applyAlignment="1">
      <alignment vertical="center"/>
    </xf>
    <xf numFmtId="176" fontId="117" fillId="25" borderId="0" xfId="2" applyNumberFormat="1" applyFont="1" applyFill="1" applyAlignment="1">
      <alignment horizontal="center" vertical="center"/>
    </xf>
    <xf numFmtId="9" fontId="117" fillId="25" borderId="0" xfId="2" applyNumberFormat="1" applyFont="1" applyFill="1" applyAlignment="1">
      <alignment vertical="center"/>
    </xf>
    <xf numFmtId="193" fontId="75" fillId="0" borderId="0" xfId="2" applyNumberFormat="1" applyFont="1" applyAlignment="1">
      <alignment vertical="center"/>
    </xf>
    <xf numFmtId="43" fontId="57" fillId="0" borderId="0" xfId="2" applyNumberFormat="1" applyFont="1" applyAlignment="1">
      <alignment horizontal="center" vertical="center"/>
    </xf>
    <xf numFmtId="0" fontId="59" fillId="23" borderId="0" xfId="0" applyFont="1" applyFill="1" applyAlignment="1">
      <alignment horizontal="centerContinuous" vertical="center"/>
    </xf>
    <xf numFmtId="179" fontId="58" fillId="12" borderId="0" xfId="2" applyNumberFormat="1" applyFont="1" applyFill="1" applyAlignment="1">
      <alignment horizontal="center" vertical="center"/>
    </xf>
    <xf numFmtId="0" fontId="56" fillId="12" borderId="0" xfId="0" quotePrefix="1" applyFont="1" applyFill="1" applyAlignment="1">
      <alignment horizontal="center" vertical="center"/>
    </xf>
    <xf numFmtId="0" fontId="56" fillId="12" borderId="0" xfId="0" applyFont="1" applyFill="1" applyAlignment="1">
      <alignment vertical="center"/>
    </xf>
    <xf numFmtId="0" fontId="59" fillId="0" borderId="0" xfId="0" applyFont="1" applyAlignment="1">
      <alignment horizontal="centerContinuous" vertical="center"/>
    </xf>
    <xf numFmtId="221" fontId="56" fillId="0" borderId="0" xfId="0" applyNumberFormat="1" applyFont="1" applyAlignment="1">
      <alignment horizontal="center" vertical="center"/>
    </xf>
    <xf numFmtId="221" fontId="52" fillId="32" borderId="0" xfId="0" applyNumberFormat="1" applyFont="1" applyFill="1" applyAlignment="1">
      <alignment horizontal="center" vertical="center"/>
    </xf>
    <xf numFmtId="0" fontId="72" fillId="12" borderId="0" xfId="0" applyFont="1" applyFill="1" applyAlignment="1">
      <alignment vertical="center"/>
    </xf>
    <xf numFmtId="0" fontId="72" fillId="12" borderId="0" xfId="0" applyFont="1" applyFill="1" applyAlignment="1">
      <alignment horizontal="center" vertical="center"/>
    </xf>
    <xf numFmtId="0" fontId="72" fillId="0" borderId="0" xfId="0" applyFont="1" applyAlignment="1">
      <alignment horizontal="center" vertical="center"/>
    </xf>
    <xf numFmtId="179" fontId="58" fillId="12" borderId="55" xfId="2" applyNumberFormat="1" applyFont="1" applyFill="1" applyBorder="1" applyAlignment="1">
      <alignment horizontal="center" vertical="center"/>
    </xf>
    <xf numFmtId="221" fontId="52" fillId="32" borderId="13" xfId="0" applyNumberFormat="1" applyFont="1" applyFill="1" applyBorder="1" applyAlignment="1">
      <alignment horizontal="center" vertical="center"/>
    </xf>
    <xf numFmtId="0" fontId="52" fillId="0" borderId="13" xfId="0" applyFont="1" applyBorder="1" applyAlignment="1">
      <alignment horizontal="center" vertical="center"/>
    </xf>
    <xf numFmtId="0" fontId="72" fillId="12" borderId="13" xfId="0" applyFont="1" applyFill="1" applyBorder="1" applyAlignment="1">
      <alignment horizontal="center" vertical="center"/>
    </xf>
    <xf numFmtId="0" fontId="72" fillId="0" borderId="13" xfId="0" applyFont="1" applyBorder="1" applyAlignment="1">
      <alignment horizontal="center" vertical="center"/>
    </xf>
    <xf numFmtId="219" fontId="56" fillId="0" borderId="2" xfId="0" applyNumberFormat="1" applyFont="1" applyBorder="1" applyAlignment="1">
      <alignment horizontal="center" vertical="center"/>
    </xf>
    <xf numFmtId="0" fontId="56" fillId="0" borderId="0" xfId="1" applyFont="1" applyBorder="1" applyAlignment="1">
      <alignment horizontal="center" vertical="center"/>
    </xf>
    <xf numFmtId="0" fontId="56" fillId="0" borderId="0" xfId="1" applyFont="1" applyFill="1" applyBorder="1" applyAlignment="1">
      <alignment vertical="center"/>
    </xf>
    <xf numFmtId="0" fontId="56" fillId="0" borderId="0" xfId="1" applyFont="1" applyFill="1" applyBorder="1" applyAlignment="1">
      <alignment horizontal="center" vertical="center"/>
    </xf>
    <xf numFmtId="218" fontId="52" fillId="0" borderId="0" xfId="1" applyNumberFormat="1" applyFont="1" applyAlignment="1">
      <alignment horizontal="right" vertical="center"/>
    </xf>
    <xf numFmtId="198" fontId="52" fillId="0" borderId="0" xfId="15" applyNumberFormat="1" applyFont="1" applyAlignment="1">
      <alignment horizontal="center" vertical="center"/>
    </xf>
    <xf numFmtId="0" fontId="56" fillId="0" borderId="0" xfId="1" applyFont="1" applyFill="1" applyAlignment="1">
      <alignment vertical="center"/>
    </xf>
    <xf numFmtId="0" fontId="56" fillId="28" borderId="0" xfId="1" applyFont="1" applyFill="1" applyBorder="1" applyAlignment="1">
      <alignment vertical="center"/>
    </xf>
    <xf numFmtId="218" fontId="56" fillId="28" borderId="0" xfId="1" applyNumberFormat="1" applyFont="1" applyFill="1" applyBorder="1" applyAlignment="1">
      <alignment vertical="center"/>
    </xf>
    <xf numFmtId="0" fontId="52" fillId="0" borderId="0" xfId="1" applyFont="1" applyBorder="1" applyAlignment="1">
      <alignment horizontal="center" vertical="center"/>
    </xf>
    <xf numFmtId="218" fontId="58" fillId="0" borderId="0" xfId="2" applyNumberFormat="1" applyFont="1" applyAlignment="1">
      <alignment horizontal="center" vertical="center"/>
    </xf>
    <xf numFmtId="0" fontId="87" fillId="30" borderId="7" xfId="2" applyFont="1" applyFill="1" applyBorder="1" applyAlignment="1">
      <alignment horizontal="left" vertical="center"/>
    </xf>
    <xf numFmtId="0" fontId="58" fillId="30" borderId="7" xfId="2" applyFont="1" applyFill="1" applyBorder="1" applyAlignment="1">
      <alignment vertical="center"/>
    </xf>
    <xf numFmtId="218" fontId="87" fillId="30" borderId="7" xfId="2" applyNumberFormat="1" applyFont="1" applyFill="1" applyBorder="1" applyAlignment="1">
      <alignment horizontal="center" vertical="center"/>
    </xf>
    <xf numFmtId="189" fontId="75" fillId="25" borderId="0" xfId="2" applyNumberFormat="1" applyFont="1" applyFill="1" applyAlignment="1">
      <alignment vertical="center"/>
    </xf>
    <xf numFmtId="221" fontId="77" fillId="0" borderId="0" xfId="20" applyNumberFormat="1" applyFont="1" applyAlignment="1">
      <alignment horizontal="center" vertical="center"/>
    </xf>
    <xf numFmtId="223" fontId="77" fillId="0" borderId="0" xfId="0" applyNumberFormat="1" applyFont="1" applyAlignment="1">
      <alignment horizontal="center" vertical="center"/>
    </xf>
    <xf numFmtId="0" fontId="45" fillId="7" borderId="0" xfId="0" applyFont="1" applyFill="1" applyAlignment="1">
      <alignment vertical="center"/>
    </xf>
    <xf numFmtId="0" fontId="48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221" fontId="46" fillId="0" borderId="0" xfId="0" applyNumberFormat="1" applyFont="1" applyAlignment="1">
      <alignment vertical="center"/>
    </xf>
    <xf numFmtId="221" fontId="48" fillId="0" borderId="0" xfId="0" applyNumberFormat="1" applyFont="1" applyAlignment="1">
      <alignment vertical="center"/>
    </xf>
    <xf numFmtId="219" fontId="48" fillId="0" borderId="0" xfId="0" applyNumberFormat="1" applyFont="1" applyAlignment="1">
      <alignment vertical="center"/>
    </xf>
    <xf numFmtId="0" fontId="46" fillId="12" borderId="5" xfId="0" applyFont="1" applyFill="1" applyBorder="1" applyAlignment="1">
      <alignment vertical="center"/>
    </xf>
    <xf numFmtId="221" fontId="46" fillId="12" borderId="5" xfId="0" applyNumberFormat="1" applyFont="1" applyFill="1" applyBorder="1" applyAlignment="1">
      <alignment vertical="center"/>
    </xf>
    <xf numFmtId="9" fontId="57" fillId="0" borderId="0" xfId="15" applyFont="1" applyAlignment="1">
      <alignment vertical="center"/>
    </xf>
    <xf numFmtId="226" fontId="57" fillId="0" borderId="0" xfId="2" applyNumberFormat="1" applyFont="1" applyAlignment="1">
      <alignment vertical="center"/>
    </xf>
    <xf numFmtId="0" fontId="56" fillId="0" borderId="7" xfId="1" applyFont="1" applyBorder="1" applyAlignment="1">
      <alignment horizontal="left" vertical="center"/>
    </xf>
    <xf numFmtId="227" fontId="57" fillId="0" borderId="0" xfId="2" applyNumberFormat="1" applyFont="1" applyAlignment="1">
      <alignment horizontal="center" vertical="center"/>
    </xf>
    <xf numFmtId="227" fontId="77" fillId="0" borderId="0" xfId="2" applyNumberFormat="1" applyFont="1" applyAlignment="1">
      <alignment horizontal="center" vertical="center"/>
    </xf>
    <xf numFmtId="220" fontId="77" fillId="0" borderId="3" xfId="2" applyNumberFormat="1" applyFont="1" applyBorder="1" applyAlignment="1">
      <alignment horizontal="center" vertical="center"/>
    </xf>
    <xf numFmtId="220" fontId="57" fillId="0" borderId="0" xfId="2" applyNumberFormat="1" applyFont="1" applyAlignment="1">
      <alignment horizontal="center" vertical="center"/>
    </xf>
    <xf numFmtId="0" fontId="59" fillId="7" borderId="0" xfId="2" applyFont="1" applyFill="1" applyAlignment="1">
      <alignment horizontal="centerContinuous" vertical="center"/>
    </xf>
    <xf numFmtId="227" fontId="100" fillId="0" borderId="0" xfId="2" applyNumberFormat="1" applyFont="1" applyAlignment="1">
      <alignment horizontal="center" vertical="center"/>
    </xf>
    <xf numFmtId="220" fontId="77" fillId="0" borderId="9" xfId="2" applyNumberFormat="1" applyFont="1" applyBorder="1" applyAlignment="1">
      <alignment horizontal="center" vertical="center"/>
    </xf>
    <xf numFmtId="220" fontId="57" fillId="0" borderId="9" xfId="2" applyNumberFormat="1" applyFont="1" applyBorder="1" applyAlignment="1">
      <alignment horizontal="center" vertical="center"/>
    </xf>
    <xf numFmtId="220" fontId="58" fillId="31" borderId="0" xfId="2" applyNumberFormat="1" applyFont="1" applyFill="1" applyAlignment="1">
      <alignment horizontal="center" vertical="center"/>
    </xf>
    <xf numFmtId="220" fontId="58" fillId="22" borderId="8" xfId="2" applyNumberFormat="1" applyFont="1" applyFill="1" applyBorder="1" applyAlignment="1">
      <alignment horizontal="center" vertical="center"/>
    </xf>
    <xf numFmtId="220" fontId="58" fillId="22" borderId="10" xfId="2" applyNumberFormat="1" applyFont="1" applyFill="1" applyBorder="1" applyAlignment="1">
      <alignment horizontal="center" vertical="center"/>
    </xf>
    <xf numFmtId="220" fontId="58" fillId="22" borderId="11" xfId="2" applyNumberFormat="1" applyFont="1" applyFill="1" applyBorder="1" applyAlignment="1">
      <alignment horizontal="center" vertical="center"/>
    </xf>
    <xf numFmtId="220" fontId="58" fillId="22" borderId="7" xfId="2" applyNumberFormat="1" applyFont="1" applyFill="1" applyBorder="1" applyAlignment="1">
      <alignment horizontal="center" vertical="center"/>
    </xf>
    <xf numFmtId="220" fontId="58" fillId="22" borderId="19" xfId="2" applyNumberFormat="1" applyFont="1" applyFill="1" applyBorder="1" applyAlignment="1">
      <alignment horizontal="center" vertical="center"/>
    </xf>
    <xf numFmtId="220" fontId="58" fillId="22" borderId="9" xfId="2" applyNumberFormat="1" applyFont="1" applyFill="1" applyBorder="1" applyAlignment="1">
      <alignment horizontal="center" vertical="center"/>
    </xf>
    <xf numFmtId="220" fontId="58" fillId="22" borderId="12" xfId="2" applyNumberFormat="1" applyFont="1" applyFill="1" applyBorder="1" applyAlignment="1">
      <alignment horizontal="center" vertical="center"/>
    </xf>
    <xf numFmtId="220" fontId="58" fillId="22" borderId="3" xfId="2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 indent="1"/>
    </xf>
    <xf numFmtId="0" fontId="46" fillId="0" borderId="5" xfId="0" applyFont="1" applyBorder="1" applyAlignment="1">
      <alignment vertical="center"/>
    </xf>
    <xf numFmtId="221" fontId="46" fillId="0" borderId="5" xfId="0" applyNumberFormat="1" applyFont="1" applyBorder="1" applyAlignment="1">
      <alignment vertical="center"/>
    </xf>
    <xf numFmtId="222" fontId="48" fillId="0" borderId="0" xfId="0" applyNumberFormat="1" applyFont="1" applyAlignment="1">
      <alignment vertical="center"/>
    </xf>
    <xf numFmtId="219" fontId="46" fillId="0" borderId="0" xfId="0" applyNumberFormat="1" applyFont="1" applyAlignment="1">
      <alignment horizontal="center" vertical="center"/>
    </xf>
    <xf numFmtId="1" fontId="46" fillId="27" borderId="5" xfId="1" applyNumberFormat="1" applyFont="1" applyFill="1" applyBorder="1" applyAlignment="1">
      <alignment horizontal="right" vertical="center"/>
    </xf>
    <xf numFmtId="1" fontId="48" fillId="27" borderId="0" xfId="1" applyNumberFormat="1" applyFont="1" applyFill="1" applyBorder="1" applyAlignment="1">
      <alignment horizontal="right" vertical="center"/>
    </xf>
    <xf numFmtId="1" fontId="46" fillId="27" borderId="0" xfId="1" applyNumberFormat="1" applyFont="1" applyFill="1" applyBorder="1" applyAlignment="1">
      <alignment horizontal="right" vertical="center"/>
    </xf>
    <xf numFmtId="0" fontId="129" fillId="30" borderId="0" xfId="0" applyFont="1" applyFill="1" applyAlignment="1">
      <alignment vertical="center"/>
    </xf>
    <xf numFmtId="224" fontId="129" fillId="30" borderId="0" xfId="0" applyNumberFormat="1" applyFont="1" applyFill="1" applyAlignment="1">
      <alignment horizontal="right" vertical="center"/>
    </xf>
    <xf numFmtId="224" fontId="129" fillId="30" borderId="0" xfId="0" applyNumberFormat="1" applyFont="1" applyFill="1" applyAlignment="1">
      <alignment vertical="center"/>
    </xf>
    <xf numFmtId="0" fontId="129" fillId="30" borderId="0" xfId="0" applyFont="1" applyFill="1" applyAlignment="1">
      <alignment horizontal="center" vertical="center"/>
    </xf>
    <xf numFmtId="216" fontId="59" fillId="0" borderId="0" xfId="0" applyNumberFormat="1" applyFont="1" applyAlignment="1">
      <alignment vertical="center"/>
    </xf>
    <xf numFmtId="0" fontId="56" fillId="0" borderId="7" xfId="0" applyFont="1" applyBorder="1" applyAlignment="1">
      <alignment vertical="center"/>
    </xf>
    <xf numFmtId="0" fontId="73" fillId="0" borderId="0" xfId="0" applyFont="1" applyAlignment="1">
      <alignment vertical="center"/>
    </xf>
    <xf numFmtId="228" fontId="52" fillId="0" borderId="0" xfId="1" applyNumberFormat="1" applyFont="1" applyAlignment="1">
      <alignment horizontal="right" vertical="center"/>
    </xf>
    <xf numFmtId="0" fontId="73" fillId="0" borderId="0" xfId="0" applyFont="1" applyAlignment="1">
      <alignment horizontal="left" vertical="center" indent="1"/>
    </xf>
    <xf numFmtId="219" fontId="73" fillId="0" borderId="0" xfId="0" applyNumberFormat="1" applyFont="1" applyAlignment="1">
      <alignment horizontal="center" vertical="center"/>
    </xf>
    <xf numFmtId="219" fontId="73" fillId="0" borderId="13" xfId="0" applyNumberFormat="1" applyFont="1" applyBorder="1" applyAlignment="1">
      <alignment horizontal="center" vertical="center"/>
    </xf>
    <xf numFmtId="219" fontId="73" fillId="0" borderId="3" xfId="0" applyNumberFormat="1" applyFont="1" applyBorder="1" applyAlignment="1">
      <alignment horizontal="center" vertical="center"/>
    </xf>
    <xf numFmtId="219" fontId="73" fillId="0" borderId="56" xfId="0" applyNumberFormat="1" applyFont="1" applyBorder="1" applyAlignment="1">
      <alignment horizontal="center" vertical="center"/>
    </xf>
    <xf numFmtId="0" fontId="73" fillId="0" borderId="3" xfId="0" applyFont="1" applyBorder="1" applyAlignment="1">
      <alignment vertical="center"/>
    </xf>
    <xf numFmtId="0" fontId="130" fillId="0" borderId="0" xfId="0" applyFont="1" applyAlignment="1">
      <alignment vertical="center"/>
    </xf>
    <xf numFmtId="0" fontId="73" fillId="0" borderId="3" xfId="0" applyFont="1" applyBorder="1" applyAlignment="1">
      <alignment horizontal="left" vertical="center" indent="1"/>
    </xf>
    <xf numFmtId="1" fontId="48" fillId="0" borderId="0" xfId="0" applyNumberFormat="1" applyFont="1" applyAlignment="1">
      <alignment vertical="center"/>
    </xf>
    <xf numFmtId="0" fontId="48" fillId="0" borderId="0" xfId="0" applyFont="1" applyAlignment="1">
      <alignment horizontal="right" vertical="center"/>
    </xf>
    <xf numFmtId="182" fontId="48" fillId="0" borderId="0" xfId="15" applyNumberFormat="1" applyFont="1" applyAlignment="1">
      <alignment vertical="center"/>
    </xf>
    <xf numFmtId="179" fontId="58" fillId="33" borderId="0" xfId="2" applyNumberFormat="1" applyFont="1" applyFill="1" applyAlignment="1">
      <alignment horizontal="center" vertical="center"/>
    </xf>
    <xf numFmtId="225" fontId="52" fillId="0" borderId="0" xfId="1" applyNumberFormat="1" applyFont="1" applyBorder="1" applyAlignment="1">
      <alignment horizontal="right" vertical="center"/>
    </xf>
    <xf numFmtId="221" fontId="56" fillId="0" borderId="7" xfId="0" applyNumberFormat="1" applyFont="1" applyBorder="1" applyAlignment="1">
      <alignment horizontal="center" vertical="center"/>
    </xf>
    <xf numFmtId="221" fontId="56" fillId="0" borderId="55" xfId="0" applyNumberFormat="1" applyFont="1" applyBorder="1" applyAlignment="1">
      <alignment horizontal="center" vertical="center"/>
    </xf>
    <xf numFmtId="9" fontId="59" fillId="0" borderId="0" xfId="15" applyFont="1" applyAlignment="1">
      <alignment vertical="center"/>
    </xf>
    <xf numFmtId="0" fontId="77" fillId="0" borderId="0" xfId="2" applyFont="1" applyAlignment="1" applyProtection="1">
      <alignment horizontal="right" vertical="center"/>
      <protection locked="0"/>
    </xf>
    <xf numFmtId="0" fontId="91" fillId="14" borderId="0" xfId="2" applyFont="1" applyFill="1" applyAlignment="1">
      <alignment horizontal="left" vertical="center"/>
    </xf>
    <xf numFmtId="0" fontId="97" fillId="14" borderId="0" xfId="2" applyFont="1" applyFill="1" applyAlignment="1">
      <alignment vertical="center"/>
    </xf>
    <xf numFmtId="0" fontId="72" fillId="14" borderId="0" xfId="2" applyFont="1" applyFill="1" applyAlignment="1">
      <alignment horizontal="center" vertical="center"/>
    </xf>
    <xf numFmtId="0" fontId="91" fillId="14" borderId="13" xfId="2" applyFont="1" applyFill="1" applyBorder="1" applyAlignment="1">
      <alignment horizontal="center" vertical="center"/>
    </xf>
    <xf numFmtId="185" fontId="97" fillId="14" borderId="0" xfId="2" applyNumberFormat="1" applyFont="1" applyFill="1" applyAlignment="1">
      <alignment vertical="center"/>
    </xf>
    <xf numFmtId="0" fontId="97" fillId="14" borderId="0" xfId="2" applyFont="1" applyFill="1" applyAlignment="1">
      <alignment horizontal="left" vertical="center"/>
    </xf>
    <xf numFmtId="0" fontId="57" fillId="14" borderId="0" xfId="2" applyFont="1" applyFill="1" applyAlignment="1">
      <alignment vertical="center"/>
    </xf>
    <xf numFmtId="174" fontId="97" fillId="14" borderId="0" xfId="2" applyNumberFormat="1" applyFont="1" applyFill="1" applyAlignment="1">
      <alignment vertical="center"/>
    </xf>
    <xf numFmtId="167" fontId="97" fillId="14" borderId="0" xfId="2" applyNumberFormat="1" applyFont="1" applyFill="1" applyAlignment="1">
      <alignment vertical="center"/>
    </xf>
    <xf numFmtId="171" fontId="97" fillId="14" borderId="13" xfId="2" applyNumberFormat="1" applyFont="1" applyFill="1" applyBorder="1" applyAlignment="1">
      <alignment vertical="center"/>
    </xf>
    <xf numFmtId="173" fontId="95" fillId="14" borderId="0" xfId="2" applyNumberFormat="1" applyFont="1" applyFill="1" applyAlignment="1">
      <alignment vertical="center"/>
    </xf>
    <xf numFmtId="167" fontId="97" fillId="14" borderId="0" xfId="2" applyNumberFormat="1" applyFont="1" applyFill="1" applyAlignment="1">
      <alignment horizontal="center" vertical="center"/>
    </xf>
    <xf numFmtId="167" fontId="97" fillId="14" borderId="13" xfId="2" applyNumberFormat="1" applyFont="1" applyFill="1" applyBorder="1" applyAlignment="1">
      <alignment vertical="center"/>
    </xf>
    <xf numFmtId="171" fontId="97" fillId="14" borderId="0" xfId="2" applyNumberFormat="1" applyFont="1" applyFill="1" applyAlignment="1">
      <alignment vertical="center"/>
    </xf>
    <xf numFmtId="171" fontId="95" fillId="14" borderId="0" xfId="2" applyNumberFormat="1" applyFont="1" applyFill="1" applyAlignment="1">
      <alignment vertical="center"/>
    </xf>
    <xf numFmtId="0" fontId="95" fillId="14" borderId="0" xfId="2" applyFont="1" applyFill="1" applyAlignment="1">
      <alignment horizontal="left" vertical="center"/>
    </xf>
    <xf numFmtId="0" fontId="95" fillId="14" borderId="0" xfId="2" applyFont="1" applyFill="1" applyAlignment="1">
      <alignment vertical="center"/>
    </xf>
    <xf numFmtId="167" fontId="95" fillId="14" borderId="0" xfId="2" applyNumberFormat="1" applyFont="1" applyFill="1" applyAlignment="1">
      <alignment vertical="center"/>
    </xf>
    <xf numFmtId="173" fontId="95" fillId="14" borderId="13" xfId="2" applyNumberFormat="1" applyFont="1" applyFill="1" applyBorder="1" applyAlignment="1">
      <alignment vertical="center"/>
    </xf>
    <xf numFmtId="2" fontId="57" fillId="0" borderId="0" xfId="2" applyNumberFormat="1" applyFont="1" applyAlignment="1">
      <alignment vertical="center"/>
    </xf>
    <xf numFmtId="182" fontId="57" fillId="0" borderId="0" xfId="15" applyNumberFormat="1" applyFont="1" applyAlignment="1">
      <alignment vertical="center"/>
    </xf>
    <xf numFmtId="230" fontId="97" fillId="14" borderId="13" xfId="2" applyNumberFormat="1" applyFont="1" applyFill="1" applyBorder="1" applyAlignment="1">
      <alignment vertical="center"/>
    </xf>
    <xf numFmtId="230" fontId="97" fillId="14" borderId="0" xfId="2" applyNumberFormat="1" applyFont="1" applyFill="1" applyAlignment="1">
      <alignment vertical="center"/>
    </xf>
    <xf numFmtId="218" fontId="57" fillId="26" borderId="0" xfId="15" applyNumberFormat="1" applyFont="1" applyFill="1" applyAlignment="1">
      <alignment vertical="center"/>
    </xf>
    <xf numFmtId="182" fontId="57" fillId="26" borderId="0" xfId="15" applyNumberFormat="1" applyFont="1" applyFill="1" applyAlignment="1">
      <alignment vertical="center"/>
    </xf>
    <xf numFmtId="0" fontId="87" fillId="33" borderId="7" xfId="2" applyFont="1" applyFill="1" applyBorder="1" applyAlignment="1">
      <alignment horizontal="left" vertical="center"/>
    </xf>
    <xf numFmtId="0" fontId="87" fillId="33" borderId="7" xfId="2" applyFont="1" applyFill="1" applyBorder="1" applyAlignment="1">
      <alignment vertical="center"/>
    </xf>
    <xf numFmtId="0" fontId="57" fillId="33" borderId="7" xfId="2" applyFont="1" applyFill="1" applyBorder="1" applyAlignment="1">
      <alignment vertical="center"/>
    </xf>
    <xf numFmtId="0" fontId="59" fillId="23" borderId="12" xfId="2" applyFont="1" applyFill="1" applyBorder="1" applyAlignment="1">
      <alignment horizontal="centerContinuous" vertical="center"/>
    </xf>
    <xf numFmtId="173" fontId="87" fillId="0" borderId="0" xfId="2" applyNumberFormat="1" applyFont="1" applyAlignment="1">
      <alignment vertical="center"/>
    </xf>
    <xf numFmtId="219" fontId="56" fillId="30" borderId="16" xfId="0" applyNumberFormat="1" applyFont="1" applyFill="1" applyBorder="1" applyAlignment="1">
      <alignment horizontal="center" vertical="center"/>
    </xf>
    <xf numFmtId="217" fontId="77" fillId="0" borderId="0" xfId="1" applyNumberFormat="1" applyFont="1" applyAlignment="1">
      <alignment horizontal="right" vertical="center"/>
    </xf>
    <xf numFmtId="0" fontId="56" fillId="0" borderId="0" xfId="1" applyFont="1" applyAlignment="1">
      <alignment horizontal="left" vertical="center"/>
    </xf>
    <xf numFmtId="221" fontId="70" fillId="0" borderId="0" xfId="20" applyNumberFormat="1" applyFont="1" applyAlignment="1">
      <alignment horizontal="center" vertical="center"/>
    </xf>
    <xf numFmtId="221" fontId="82" fillId="0" borderId="7" xfId="20" applyNumberFormat="1" applyFont="1" applyBorder="1" applyAlignment="1">
      <alignment horizontal="center" vertical="center"/>
    </xf>
    <xf numFmtId="9" fontId="70" fillId="0" borderId="6" xfId="20" applyNumberFormat="1" applyFont="1" applyBorder="1" applyAlignment="1">
      <alignment horizontal="center" vertical="center"/>
    </xf>
    <xf numFmtId="220" fontId="70" fillId="0" borderId="0" xfId="20" applyNumberFormat="1" applyFont="1" applyAlignment="1">
      <alignment horizontal="center" vertical="center"/>
    </xf>
    <xf numFmtId="182" fontId="70" fillId="0" borderId="0" xfId="20" applyNumberFormat="1" applyFont="1" applyAlignment="1">
      <alignment horizontal="center" vertical="center"/>
    </xf>
    <xf numFmtId="0" fontId="91" fillId="0" borderId="0" xfId="2" applyFont="1" applyAlignment="1">
      <alignment horizontal="right" vertical="center"/>
    </xf>
    <xf numFmtId="0" fontId="91" fillId="0" borderId="0" xfId="2" quotePrefix="1" applyFont="1" applyAlignment="1">
      <alignment horizontal="right" vertical="center"/>
    </xf>
    <xf numFmtId="168" fontId="97" fillId="0" borderId="0" xfId="2" applyNumberFormat="1" applyFont="1" applyAlignment="1">
      <alignment horizontal="right" vertical="center"/>
    </xf>
    <xf numFmtId="233" fontId="97" fillId="0" borderId="0" xfId="2" applyNumberFormat="1" applyFont="1" applyAlignment="1">
      <alignment horizontal="right" vertical="center"/>
    </xf>
    <xf numFmtId="168" fontId="70" fillId="0" borderId="0" xfId="2" applyNumberFormat="1" applyFont="1" applyAlignment="1">
      <alignment horizontal="right" vertical="center"/>
    </xf>
    <xf numFmtId="168" fontId="87" fillId="33" borderId="7" xfId="2" applyNumberFormat="1" applyFont="1" applyFill="1" applyBorder="1" applyAlignment="1">
      <alignment horizontal="right" vertical="center"/>
    </xf>
    <xf numFmtId="233" fontId="87" fillId="33" borderId="7" xfId="2" applyNumberFormat="1" applyFont="1" applyFill="1" applyBorder="1" applyAlignment="1">
      <alignment horizontal="right" vertical="center"/>
    </xf>
    <xf numFmtId="169" fontId="57" fillId="0" borderId="0" xfId="15" applyNumberFormat="1" applyFont="1" applyFill="1" applyAlignment="1">
      <alignment horizontal="right" vertical="center"/>
    </xf>
    <xf numFmtId="219" fontId="80" fillId="0" borderId="0" xfId="2" applyNumberFormat="1" applyFont="1" applyAlignment="1">
      <alignment horizontal="center" vertical="center"/>
    </xf>
    <xf numFmtId="219" fontId="57" fillId="30" borderId="7" xfId="2" applyNumberFormat="1" applyFont="1" applyFill="1" applyBorder="1" applyAlignment="1">
      <alignment vertical="center"/>
    </xf>
    <xf numFmtId="219" fontId="131" fillId="0" borderId="0" xfId="2" applyNumberFormat="1" applyFont="1" applyAlignment="1">
      <alignment horizontal="center" vertical="center"/>
    </xf>
    <xf numFmtId="229" fontId="75" fillId="25" borderId="0" xfId="2" applyNumberFormat="1" applyFont="1" applyFill="1" applyAlignment="1">
      <alignment vertical="center"/>
    </xf>
    <xf numFmtId="196" fontId="77" fillId="0" borderId="0" xfId="2" applyNumberFormat="1" applyFont="1" applyAlignment="1">
      <alignment vertical="center"/>
    </xf>
    <xf numFmtId="196" fontId="131" fillId="25" borderId="0" xfId="2" applyNumberFormat="1" applyFont="1" applyFill="1" applyAlignment="1">
      <alignment vertical="center"/>
    </xf>
    <xf numFmtId="175" fontId="87" fillId="0" borderId="7" xfId="2" applyNumberFormat="1" applyFont="1" applyBorder="1" applyAlignment="1">
      <alignment vertical="center"/>
    </xf>
    <xf numFmtId="182" fontId="70" fillId="0" borderId="2" xfId="20" applyNumberFormat="1" applyFont="1" applyBorder="1" applyAlignment="1">
      <alignment horizontal="center" vertical="center"/>
    </xf>
    <xf numFmtId="0" fontId="58" fillId="0" borderId="7" xfId="2" applyFont="1" applyBorder="1" applyAlignment="1">
      <alignment horizontal="right" vertical="center"/>
    </xf>
    <xf numFmtId="0" fontId="82" fillId="0" borderId="0" xfId="24" applyFont="1" applyAlignment="1">
      <alignment vertical="center"/>
    </xf>
    <xf numFmtId="0" fontId="52" fillId="0" borderId="0" xfId="24" applyFont="1" applyAlignment="1">
      <alignment vertical="center"/>
    </xf>
    <xf numFmtId="0" fontId="59" fillId="23" borderId="0" xfId="24" applyFont="1" applyFill="1" applyAlignment="1">
      <alignment vertical="center"/>
    </xf>
    <xf numFmtId="0" fontId="56" fillId="0" borderId="0" xfId="24" applyFont="1" applyAlignment="1">
      <alignment vertical="center"/>
    </xf>
    <xf numFmtId="221" fontId="70" fillId="0" borderId="0" xfId="24" applyNumberFormat="1" applyFont="1" applyAlignment="1">
      <alignment horizontal="right" vertical="center"/>
    </xf>
    <xf numFmtId="221" fontId="80" fillId="0" borderId="0" xfId="24" applyNumberFormat="1" applyFont="1" applyAlignment="1">
      <alignment horizontal="center" vertical="center"/>
    </xf>
    <xf numFmtId="235" fontId="70" fillId="0" borderId="0" xfId="24" applyNumberFormat="1" applyFont="1" applyAlignment="1">
      <alignment horizontal="right" vertical="center"/>
    </xf>
    <xf numFmtId="236" fontId="52" fillId="0" borderId="0" xfId="24" applyNumberFormat="1" applyFont="1" applyAlignment="1">
      <alignment vertical="center"/>
    </xf>
    <xf numFmtId="0" fontId="56" fillId="0" borderId="0" xfId="24" applyFont="1" applyAlignment="1">
      <alignment horizontal="right" vertical="center"/>
    </xf>
    <xf numFmtId="221" fontId="74" fillId="0" borderId="0" xfId="24" applyNumberFormat="1" applyFont="1" applyAlignment="1">
      <alignment horizontal="center" vertical="center"/>
    </xf>
    <xf numFmtId="223" fontId="56" fillId="0" borderId="0" xfId="24" applyNumberFormat="1" applyFont="1" applyAlignment="1">
      <alignment vertical="center"/>
    </xf>
    <xf numFmtId="0" fontId="56" fillId="0" borderId="7" xfId="24" applyFont="1" applyBorder="1" applyAlignment="1">
      <alignment vertical="center"/>
    </xf>
    <xf numFmtId="0" fontId="134" fillId="0" borderId="0" xfId="24" applyFont="1" applyAlignment="1">
      <alignment vertical="center"/>
    </xf>
    <xf numFmtId="221" fontId="134" fillId="0" borderId="0" xfId="24" applyNumberFormat="1" applyFont="1" applyAlignment="1">
      <alignment horizontal="right" vertical="center"/>
    </xf>
    <xf numFmtId="0" fontId="52" fillId="0" borderId="0" xfId="24" applyFont="1" applyAlignment="1">
      <alignment horizontal="center" vertical="center"/>
    </xf>
    <xf numFmtId="177" fontId="70" fillId="0" borderId="0" xfId="24" applyNumberFormat="1" applyFont="1" applyAlignment="1">
      <alignment horizontal="right" vertical="center"/>
    </xf>
    <xf numFmtId="0" fontId="52" fillId="0" borderId="0" xfId="24" applyFont="1" applyAlignment="1">
      <alignment horizontal="left" vertical="center"/>
    </xf>
    <xf numFmtId="0" fontId="77" fillId="0" borderId="0" xfId="24" applyFont="1" applyAlignment="1">
      <alignment vertical="center"/>
    </xf>
    <xf numFmtId="0" fontId="123" fillId="7" borderId="0" xfId="24" applyFont="1" applyFill="1" applyAlignment="1">
      <alignment vertical="center"/>
    </xf>
    <xf numFmtId="0" fontId="135" fillId="7" borderId="0" xfId="24" applyFont="1" applyFill="1" applyAlignment="1">
      <alignment vertical="center"/>
    </xf>
    <xf numFmtId="0" fontId="74" fillId="0" borderId="7" xfId="24" applyFont="1" applyBorder="1" applyAlignment="1">
      <alignment vertical="center"/>
    </xf>
    <xf numFmtId="0" fontId="74" fillId="30" borderId="0" xfId="24" applyFont="1" applyFill="1" applyAlignment="1">
      <alignment vertical="center"/>
    </xf>
    <xf numFmtId="0" fontId="56" fillId="0" borderId="3" xfId="24" applyFont="1" applyBorder="1" applyAlignment="1">
      <alignment horizontal="centerContinuous" vertical="center"/>
    </xf>
    <xf numFmtId="219" fontId="76" fillId="0" borderId="0" xfId="0" applyNumberFormat="1" applyFont="1" applyAlignment="1">
      <alignment horizontal="center" vertical="center"/>
    </xf>
    <xf numFmtId="219" fontId="76" fillId="0" borderId="13" xfId="0" applyNumberFormat="1" applyFont="1" applyBorder="1" applyAlignment="1">
      <alignment horizontal="center" vertical="center"/>
    </xf>
    <xf numFmtId="221" fontId="56" fillId="32" borderId="7" xfId="0" applyNumberFormat="1" applyFont="1" applyFill="1" applyBorder="1" applyAlignment="1">
      <alignment horizontal="center" vertical="center"/>
    </xf>
    <xf numFmtId="221" fontId="56" fillId="32" borderId="55" xfId="0" applyNumberFormat="1" applyFont="1" applyFill="1" applyBorder="1" applyAlignment="1">
      <alignment horizontal="center" vertical="center"/>
    </xf>
    <xf numFmtId="182" fontId="97" fillId="0" borderId="0" xfId="2" applyNumberFormat="1" applyFont="1" applyAlignment="1">
      <alignment vertical="center"/>
    </xf>
    <xf numFmtId="218" fontId="56" fillId="0" borderId="0" xfId="1" applyNumberFormat="1" applyFont="1" applyBorder="1" applyAlignment="1">
      <alignment horizontal="right" vertical="center"/>
    </xf>
    <xf numFmtId="0" fontId="56" fillId="33" borderId="5" xfId="1" applyFont="1" applyFill="1" applyBorder="1" applyAlignment="1">
      <alignment vertical="center"/>
    </xf>
    <xf numFmtId="0" fontId="82" fillId="33" borderId="6" xfId="1" applyFont="1" applyFill="1" applyBorder="1" applyAlignment="1">
      <alignment horizontal="center" vertical="center"/>
    </xf>
    <xf numFmtId="0" fontId="82" fillId="12" borderId="4" xfId="1" applyFont="1" applyFill="1" applyBorder="1" applyAlignment="1">
      <alignment vertical="center"/>
    </xf>
    <xf numFmtId="176" fontId="52" fillId="0" borderId="0" xfId="1" applyNumberFormat="1" applyFont="1" applyAlignment="1">
      <alignment horizontal="center" vertical="center"/>
    </xf>
    <xf numFmtId="172" fontId="72" fillId="0" borderId="0" xfId="1" applyNumberFormat="1" applyFont="1" applyAlignment="1">
      <alignment horizontal="center" vertical="center"/>
    </xf>
    <xf numFmtId="0" fontId="73" fillId="0" borderId="0" xfId="1" applyFont="1" applyAlignment="1">
      <alignment vertical="center"/>
    </xf>
    <xf numFmtId="217" fontId="74" fillId="0" borderId="0" xfId="1" applyNumberFormat="1" applyFont="1" applyAlignment="1">
      <alignment horizontal="right" vertical="center"/>
    </xf>
    <xf numFmtId="0" fontId="84" fillId="0" borderId="0" xfId="2" applyFont="1" applyAlignment="1">
      <alignment vertical="center"/>
    </xf>
    <xf numFmtId="217" fontId="79" fillId="0" borderId="0" xfId="1" applyNumberFormat="1" applyFont="1" applyAlignment="1">
      <alignment horizontal="right" vertical="center"/>
    </xf>
    <xf numFmtId="172" fontId="73" fillId="0" borderId="0" xfId="1" applyNumberFormat="1" applyFont="1" applyAlignment="1">
      <alignment vertical="center"/>
    </xf>
    <xf numFmtId="238" fontId="79" fillId="0" borderId="0" xfId="1" applyNumberFormat="1" applyFont="1" applyAlignment="1">
      <alignment horizontal="right" vertical="center"/>
    </xf>
    <xf numFmtId="1" fontId="56" fillId="0" borderId="0" xfId="1" applyNumberFormat="1" applyFont="1" applyFill="1" applyBorder="1" applyAlignment="1">
      <alignment horizontal="right" vertical="center"/>
    </xf>
    <xf numFmtId="1" fontId="52" fillId="0" borderId="0" xfId="1" applyNumberFormat="1" applyFont="1" applyFill="1" applyBorder="1" applyAlignment="1">
      <alignment horizontal="right" vertical="center"/>
    </xf>
    <xf numFmtId="1" fontId="128" fillId="0" borderId="0" xfId="1" applyNumberFormat="1" applyFont="1" applyFill="1" applyBorder="1" applyAlignment="1">
      <alignment horizontal="right" vertical="center"/>
    </xf>
    <xf numFmtId="238" fontId="77" fillId="0" borderId="0" xfId="1" applyNumberFormat="1" applyFont="1" applyAlignment="1">
      <alignment horizontal="right" vertical="center"/>
    </xf>
    <xf numFmtId="0" fontId="56" fillId="33" borderId="7" xfId="1" applyFont="1" applyFill="1" applyBorder="1" applyAlignment="1">
      <alignment vertical="center"/>
    </xf>
    <xf numFmtId="0" fontId="82" fillId="33" borderId="19" xfId="1" applyFont="1" applyFill="1" applyBorder="1" applyAlignment="1">
      <alignment horizontal="center" vertical="center"/>
    </xf>
    <xf numFmtId="0" fontId="82" fillId="33" borderId="8" xfId="1" applyFont="1" applyFill="1" applyBorder="1" applyAlignment="1">
      <alignment vertical="center"/>
    </xf>
    <xf numFmtId="0" fontId="52" fillId="33" borderId="3" xfId="1" applyFont="1" applyFill="1" applyBorder="1" applyAlignment="1">
      <alignment vertical="center"/>
    </xf>
    <xf numFmtId="176" fontId="82" fillId="33" borderId="12" xfId="1" applyNumberFormat="1" applyFont="1" applyFill="1" applyBorder="1" applyAlignment="1">
      <alignment horizontal="center" vertical="center"/>
    </xf>
    <xf numFmtId="0" fontId="82" fillId="33" borderId="11" xfId="1" applyFont="1" applyFill="1" applyBorder="1" applyAlignment="1">
      <alignment vertical="center"/>
    </xf>
    <xf numFmtId="218" fontId="56" fillId="0" borderId="7" xfId="1" applyNumberFormat="1" applyFont="1" applyBorder="1" applyAlignment="1">
      <alignment horizontal="right" vertical="center"/>
    </xf>
    <xf numFmtId="218" fontId="74" fillId="0" borderId="0" xfId="1" applyNumberFormat="1" applyFont="1" applyBorder="1" applyAlignment="1">
      <alignment horizontal="right" vertical="center"/>
    </xf>
    <xf numFmtId="0" fontId="58" fillId="30" borderId="0" xfId="1" applyFont="1" applyFill="1" applyAlignment="1">
      <alignment horizontal="left" vertical="center"/>
    </xf>
    <xf numFmtId="0" fontId="58" fillId="30" borderId="0" xfId="1" applyFont="1" applyFill="1" applyAlignment="1">
      <alignment vertical="center"/>
    </xf>
    <xf numFmtId="218" fontId="58" fillId="30" borderId="0" xfId="1" applyNumberFormat="1" applyFont="1" applyFill="1" applyBorder="1" applyAlignment="1">
      <alignment horizontal="right" vertical="center"/>
    </xf>
    <xf numFmtId="218" fontId="58" fillId="30" borderId="0" xfId="1" applyNumberFormat="1" applyFont="1" applyFill="1" applyAlignment="1">
      <alignment horizontal="right" vertical="center"/>
    </xf>
    <xf numFmtId="0" fontId="56" fillId="12" borderId="4" xfId="1" applyFont="1" applyFill="1" applyBorder="1" applyAlignment="1">
      <alignment horizontal="left" vertical="center"/>
    </xf>
    <xf numFmtId="218" fontId="70" fillId="0" borderId="0" xfId="1" applyNumberFormat="1" applyFont="1" applyBorder="1" applyAlignment="1">
      <alignment horizontal="right" vertical="center"/>
    </xf>
    <xf numFmtId="218" fontId="82" fillId="12" borderId="5" xfId="1" applyNumberFormat="1" applyFont="1" applyFill="1" applyBorder="1" applyAlignment="1">
      <alignment horizontal="right" vertical="center"/>
    </xf>
    <xf numFmtId="218" fontId="82" fillId="12" borderId="6" xfId="1" applyNumberFormat="1" applyFont="1" applyFill="1" applyBorder="1" applyAlignment="1">
      <alignment horizontal="right" vertical="center"/>
    </xf>
    <xf numFmtId="43" fontId="97" fillId="0" borderId="0" xfId="2" applyNumberFormat="1" applyFont="1" applyAlignment="1">
      <alignment vertical="center"/>
    </xf>
    <xf numFmtId="176" fontId="70" fillId="0" borderId="0" xfId="2" applyNumberFormat="1" applyFont="1" applyAlignment="1">
      <alignment horizontal="center" vertical="center"/>
    </xf>
    <xf numFmtId="176" fontId="77" fillId="0" borderId="0" xfId="2" applyNumberFormat="1" applyFont="1" applyAlignment="1">
      <alignment horizontal="right" vertical="center"/>
    </xf>
    <xf numFmtId="0" fontId="57" fillId="0" borderId="13" xfId="2" applyFont="1" applyBorder="1" applyAlignment="1">
      <alignment vertical="center"/>
    </xf>
    <xf numFmtId="170" fontId="57" fillId="0" borderId="0" xfId="2" applyNumberFormat="1" applyFont="1" applyAlignment="1">
      <alignment horizontal="left" vertical="center" indent="1"/>
    </xf>
    <xf numFmtId="221" fontId="74" fillId="0" borderId="0" xfId="0" applyNumberFormat="1" applyFont="1" applyAlignment="1">
      <alignment horizontal="center" vertical="center"/>
    </xf>
    <xf numFmtId="221" fontId="74" fillId="0" borderId="13" xfId="0" applyNumberFormat="1" applyFont="1" applyBorder="1" applyAlignment="1">
      <alignment horizontal="center" vertical="center"/>
    </xf>
    <xf numFmtId="221" fontId="74" fillId="0" borderId="7" xfId="0" applyNumberFormat="1" applyFont="1" applyBorder="1" applyAlignment="1">
      <alignment horizontal="center" vertical="center"/>
    </xf>
    <xf numFmtId="221" fontId="74" fillId="0" borderId="55" xfId="0" applyNumberFormat="1" applyFont="1" applyBorder="1" applyAlignment="1">
      <alignment horizontal="center" vertical="center"/>
    </xf>
    <xf numFmtId="221" fontId="77" fillId="0" borderId="0" xfId="0" applyNumberFormat="1" applyFont="1" applyAlignment="1">
      <alignment horizontal="center" vertical="center"/>
    </xf>
    <xf numFmtId="221" fontId="77" fillId="0" borderId="13" xfId="0" applyNumberFormat="1" applyFont="1" applyBorder="1" applyAlignment="1">
      <alignment horizontal="center" vertical="center"/>
    </xf>
    <xf numFmtId="218" fontId="77" fillId="0" borderId="0" xfId="0" applyNumberFormat="1" applyFont="1" applyAlignment="1">
      <alignment horizontal="center" vertical="center"/>
    </xf>
    <xf numFmtId="223" fontId="77" fillId="0" borderId="13" xfId="0" applyNumberFormat="1" applyFont="1" applyBorder="1" applyAlignment="1">
      <alignment horizontal="center" vertical="center"/>
    </xf>
    <xf numFmtId="0" fontId="77" fillId="0" borderId="13" xfId="0" applyFont="1" applyBorder="1" applyAlignment="1">
      <alignment horizontal="center" vertical="center"/>
    </xf>
    <xf numFmtId="0" fontId="77" fillId="0" borderId="56" xfId="0" applyFont="1" applyBorder="1" applyAlignment="1">
      <alignment horizontal="center" vertical="center"/>
    </xf>
    <xf numFmtId="239" fontId="52" fillId="0" borderId="3" xfId="24" applyNumberFormat="1" applyFont="1" applyBorder="1" applyAlignment="1">
      <alignment horizontal="center" vertical="center"/>
    </xf>
    <xf numFmtId="239" fontId="52" fillId="0" borderId="0" xfId="24" applyNumberFormat="1" applyFont="1" applyAlignment="1">
      <alignment horizontal="center" vertical="center"/>
    </xf>
    <xf numFmtId="240" fontId="52" fillId="0" borderId="0" xfId="24" applyNumberFormat="1" applyFont="1" applyAlignment="1">
      <alignment horizontal="center" vertical="center"/>
    </xf>
    <xf numFmtId="239" fontId="52" fillId="0" borderId="0" xfId="24" applyNumberFormat="1" applyFont="1" applyAlignment="1">
      <alignment vertical="center"/>
    </xf>
    <xf numFmtId="0" fontId="56" fillId="0" borderId="0" xfId="1" applyFont="1" applyFill="1" applyAlignment="1">
      <alignment horizontal="center" vertical="center"/>
    </xf>
    <xf numFmtId="198" fontId="56" fillId="0" borderId="0" xfId="15" applyNumberFormat="1" applyFont="1" applyFill="1" applyBorder="1" applyAlignment="1">
      <alignment horizontal="center" vertical="center"/>
    </xf>
    <xf numFmtId="217" fontId="126" fillId="0" borderId="0" xfId="15" applyNumberFormat="1" applyFont="1" applyFill="1" applyAlignment="1">
      <alignment horizontal="right" vertical="center"/>
    </xf>
    <xf numFmtId="217" fontId="75" fillId="0" borderId="0" xfId="15" applyNumberFormat="1" applyFont="1" applyFill="1" applyAlignment="1">
      <alignment horizontal="center" vertical="center"/>
    </xf>
    <xf numFmtId="217" fontId="77" fillId="0" borderId="0" xfId="15" applyNumberFormat="1" applyFont="1" applyFill="1" applyAlignment="1">
      <alignment horizontal="center" vertical="center"/>
    </xf>
    <xf numFmtId="218" fontId="133" fillId="0" borderId="0" xfId="1" applyNumberFormat="1" applyFont="1" applyAlignment="1">
      <alignment vertical="center"/>
    </xf>
    <xf numFmtId="218" fontId="70" fillId="0" borderId="0" xfId="1" applyNumberFormat="1" applyFont="1" applyAlignment="1">
      <alignment vertical="center"/>
    </xf>
    <xf numFmtId="218" fontId="131" fillId="0" borderId="0" xfId="1" applyNumberFormat="1" applyFont="1" applyAlignment="1">
      <alignment vertical="center"/>
    </xf>
    <xf numFmtId="167" fontId="136" fillId="0" borderId="0" xfId="2" applyNumberFormat="1" applyFont="1" applyAlignment="1">
      <alignment vertical="center"/>
    </xf>
    <xf numFmtId="171" fontId="137" fillId="0" borderId="0" xfId="2" applyNumberFormat="1" applyFont="1" applyAlignment="1">
      <alignment vertical="center"/>
    </xf>
    <xf numFmtId="241" fontId="57" fillId="0" borderId="0" xfId="2" applyNumberFormat="1" applyFont="1" applyAlignment="1">
      <alignment horizontal="center" vertical="center"/>
    </xf>
    <xf numFmtId="234" fontId="77" fillId="0" borderId="0" xfId="1" applyNumberFormat="1" applyFont="1" applyFill="1" applyAlignment="1">
      <alignment horizontal="center" vertical="center"/>
    </xf>
    <xf numFmtId="0" fontId="138" fillId="0" borderId="0" xfId="1" applyFont="1" applyAlignment="1">
      <alignment horizontal="center" vertical="center"/>
    </xf>
    <xf numFmtId="234" fontId="56" fillId="0" borderId="0" xfId="24" applyNumberFormat="1" applyFont="1" applyAlignment="1">
      <alignment horizontal="right" vertical="center"/>
    </xf>
    <xf numFmtId="0" fontId="73" fillId="0" borderId="0" xfId="24" applyFont="1" applyAlignment="1">
      <alignment vertical="center"/>
    </xf>
    <xf numFmtId="0" fontId="56" fillId="0" borderId="0" xfId="24" applyFont="1" applyAlignment="1">
      <alignment horizontal="centerContinuous" vertical="center"/>
    </xf>
    <xf numFmtId="0" fontId="52" fillId="0" borderId="7" xfId="24" applyFont="1" applyBorder="1" applyAlignment="1">
      <alignment horizontal="center" vertical="center"/>
    </xf>
    <xf numFmtId="167" fontId="81" fillId="0" borderId="0" xfId="2" applyNumberFormat="1" applyFont="1" applyAlignment="1">
      <alignment vertical="center"/>
    </xf>
    <xf numFmtId="182" fontId="57" fillId="0" borderId="0" xfId="15" applyNumberFormat="1" applyFont="1" applyFill="1" applyAlignment="1">
      <alignment vertical="center"/>
    </xf>
    <xf numFmtId="0" fontId="52" fillId="0" borderId="0" xfId="1" applyFont="1" applyFill="1" applyBorder="1" applyAlignment="1">
      <alignment vertical="center"/>
    </xf>
    <xf numFmtId="218" fontId="75" fillId="35" borderId="0" xfId="1" applyNumberFormat="1" applyFont="1" applyFill="1" applyBorder="1" applyAlignment="1">
      <alignment horizontal="right" vertical="center"/>
    </xf>
    <xf numFmtId="0" fontId="128" fillId="0" borderId="0" xfId="1" applyFont="1" applyAlignment="1">
      <alignment vertical="center"/>
    </xf>
    <xf numFmtId="172" fontId="128" fillId="0" borderId="0" xfId="1" applyNumberFormat="1" applyFont="1" applyBorder="1" applyAlignment="1">
      <alignment vertical="center"/>
    </xf>
    <xf numFmtId="0" fontId="128" fillId="0" borderId="0" xfId="1" applyFont="1" applyAlignment="1">
      <alignment horizontal="center" vertical="center"/>
    </xf>
    <xf numFmtId="0" fontId="128" fillId="0" borderId="0" xfId="1" applyFont="1" applyFill="1" applyAlignment="1">
      <alignment vertical="center"/>
    </xf>
    <xf numFmtId="172" fontId="128" fillId="0" borderId="0" xfId="1" applyNumberFormat="1" applyFont="1" applyFill="1" applyBorder="1" applyAlignment="1">
      <alignment vertical="center"/>
    </xf>
    <xf numFmtId="0" fontId="128" fillId="0" borderId="0" xfId="1" applyFont="1" applyFill="1" applyAlignment="1">
      <alignment horizontal="center" vertical="center"/>
    </xf>
    <xf numFmtId="217" fontId="78" fillId="0" borderId="0" xfId="15" applyNumberFormat="1" applyFont="1" applyFill="1" applyAlignment="1">
      <alignment horizontal="center" vertical="center"/>
    </xf>
    <xf numFmtId="237" fontId="76" fillId="0" borderId="0" xfId="15" applyNumberFormat="1" applyFont="1" applyAlignment="1">
      <alignment horizontal="right" vertical="center"/>
    </xf>
    <xf numFmtId="172" fontId="128" fillId="0" borderId="0" xfId="1" applyNumberFormat="1" applyFont="1" applyAlignment="1">
      <alignment vertical="center"/>
    </xf>
    <xf numFmtId="1" fontId="84" fillId="0" borderId="0" xfId="4" applyFont="1">
      <alignment horizontal="center" vertical="center"/>
    </xf>
    <xf numFmtId="182" fontId="57" fillId="26" borderId="0" xfId="1" applyNumberFormat="1" applyFont="1" applyFill="1" applyAlignment="1">
      <alignment vertical="center"/>
    </xf>
    <xf numFmtId="179" fontId="139" fillId="0" borderId="0" xfId="2" applyNumberFormat="1" applyFont="1" applyAlignment="1">
      <alignment horizontal="centerContinuous" vertical="center"/>
    </xf>
    <xf numFmtId="179" fontId="91" fillId="0" borderId="0" xfId="2" applyNumberFormat="1" applyFont="1" applyAlignment="1">
      <alignment horizontal="centerContinuous" vertical="center"/>
    </xf>
    <xf numFmtId="0" fontId="91" fillId="0" borderId="0" xfId="2" applyFont="1" applyAlignment="1">
      <alignment horizontal="centerContinuous" vertical="center"/>
    </xf>
    <xf numFmtId="197" fontId="57" fillId="0" borderId="0" xfId="2" applyNumberFormat="1" applyFont="1" applyAlignment="1">
      <alignment vertical="center"/>
    </xf>
    <xf numFmtId="167" fontId="139" fillId="0" borderId="0" xfId="2" applyNumberFormat="1" applyFont="1" applyAlignment="1">
      <alignment horizontal="centerContinuous" vertical="center"/>
    </xf>
    <xf numFmtId="174" fontId="104" fillId="0" borderId="0" xfId="2" applyNumberFormat="1" applyFont="1" applyAlignment="1">
      <alignment vertical="center"/>
    </xf>
    <xf numFmtId="173" fontId="57" fillId="0" borderId="2" xfId="2" applyNumberFormat="1" applyFont="1" applyBorder="1" applyAlignment="1">
      <alignment vertical="center"/>
    </xf>
    <xf numFmtId="173" fontId="57" fillId="0" borderId="19" xfId="2" applyNumberFormat="1" applyFont="1" applyBorder="1" applyAlignment="1">
      <alignment vertical="center"/>
    </xf>
    <xf numFmtId="198" fontId="57" fillId="0" borderId="7" xfId="2" applyNumberFormat="1" applyFont="1" applyBorder="1" applyAlignment="1">
      <alignment vertical="center"/>
    </xf>
    <xf numFmtId="173" fontId="57" fillId="0" borderId="9" xfId="2" applyNumberFormat="1" applyFont="1" applyBorder="1" applyAlignment="1">
      <alignment vertical="center"/>
    </xf>
    <xf numFmtId="198" fontId="57" fillId="0" borderId="0" xfId="2" applyNumberFormat="1" applyFont="1" applyAlignment="1">
      <alignment vertical="center"/>
    </xf>
    <xf numFmtId="0" fontId="70" fillId="0" borderId="0" xfId="2" applyFont="1" applyAlignment="1">
      <alignment vertical="center"/>
    </xf>
    <xf numFmtId="0" fontId="58" fillId="0" borderId="26" xfId="2" applyFont="1" applyBorder="1" applyAlignment="1">
      <alignment vertical="center"/>
    </xf>
    <xf numFmtId="171" fontId="58" fillId="0" borderId="28" xfId="2" applyNumberFormat="1" applyFont="1" applyBorder="1" applyAlignment="1">
      <alignment vertical="center"/>
    </xf>
    <xf numFmtId="173" fontId="57" fillId="0" borderId="12" xfId="2" applyNumberFormat="1" applyFont="1" applyBorder="1" applyAlignment="1">
      <alignment vertical="center"/>
    </xf>
    <xf numFmtId="198" fontId="57" fillId="0" borderId="3" xfId="2" applyNumberFormat="1" applyFont="1" applyBorder="1" applyAlignment="1">
      <alignment vertical="center"/>
    </xf>
    <xf numFmtId="182" fontId="96" fillId="0" borderId="0" xfId="2" applyNumberFormat="1" applyFont="1" applyAlignment="1">
      <alignment vertical="center"/>
    </xf>
    <xf numFmtId="0" fontId="57" fillId="0" borderId="0" xfId="2" quotePrefix="1" applyFont="1" applyAlignment="1">
      <alignment vertical="center"/>
    </xf>
    <xf numFmtId="174" fontId="57" fillId="0" borderId="9" xfId="2" applyNumberFormat="1" applyFont="1" applyBorder="1" applyAlignment="1">
      <alignment vertical="center"/>
    </xf>
    <xf numFmtId="199" fontId="57" fillId="0" borderId="0" xfId="2" applyNumberFormat="1" applyFont="1" applyAlignment="1">
      <alignment vertical="center"/>
    </xf>
    <xf numFmtId="0" fontId="140" fillId="0" borderId="0" xfId="2" applyFont="1" applyAlignment="1">
      <alignment vertical="center"/>
    </xf>
    <xf numFmtId="174" fontId="57" fillId="0" borderId="12" xfId="2" applyNumberFormat="1" applyFont="1" applyBorder="1" applyAlignment="1">
      <alignment vertical="center"/>
    </xf>
    <xf numFmtId="199" fontId="57" fillId="0" borderId="3" xfId="2" applyNumberFormat="1" applyFont="1" applyBorder="1" applyAlignment="1">
      <alignment vertical="center"/>
    </xf>
    <xf numFmtId="0" fontId="59" fillId="23" borderId="4" xfId="2" applyFont="1" applyFill="1" applyBorder="1" applyAlignment="1">
      <alignment vertical="center"/>
    </xf>
    <xf numFmtId="0" fontId="59" fillId="23" borderId="5" xfId="2" applyFont="1" applyFill="1" applyBorder="1" applyAlignment="1">
      <alignment vertical="center"/>
    </xf>
    <xf numFmtId="0" fontId="59" fillId="23" borderId="27" xfId="2" applyFont="1" applyFill="1" applyBorder="1" applyAlignment="1">
      <alignment vertical="center"/>
    </xf>
    <xf numFmtId="0" fontId="85" fillId="23" borderId="27" xfId="2" applyFont="1" applyFill="1" applyBorder="1" applyAlignment="1">
      <alignment vertical="center"/>
    </xf>
    <xf numFmtId="0" fontId="78" fillId="0" borderId="0" xfId="2" applyFont="1" applyAlignment="1">
      <alignment vertical="center"/>
    </xf>
    <xf numFmtId="174" fontId="57" fillId="0" borderId="12" xfId="2" applyNumberFormat="1" applyFont="1" applyBorder="1" applyAlignment="1">
      <alignment horizontal="right" vertical="center"/>
    </xf>
    <xf numFmtId="0" fontId="88" fillId="0" borderId="9" xfId="2" applyFont="1" applyBorder="1" applyAlignment="1">
      <alignment horizontal="centerContinuous" vertical="center"/>
    </xf>
    <xf numFmtId="221" fontId="87" fillId="0" borderId="0" xfId="2" applyNumberFormat="1" applyFont="1" applyAlignment="1">
      <alignment horizontal="center" vertical="center"/>
    </xf>
    <xf numFmtId="221" fontId="87" fillId="36" borderId="0" xfId="2" applyNumberFormat="1" applyFont="1" applyFill="1" applyAlignment="1">
      <alignment horizontal="center" vertical="center"/>
    </xf>
    <xf numFmtId="221" fontId="87" fillId="0" borderId="9" xfId="2" applyNumberFormat="1" applyFont="1" applyBorder="1" applyAlignment="1">
      <alignment horizontal="center" vertical="center"/>
    </xf>
    <xf numFmtId="221" fontId="87" fillId="0" borderId="3" xfId="2" applyNumberFormat="1" applyFont="1" applyBorder="1" applyAlignment="1">
      <alignment horizontal="center" vertical="center"/>
    </xf>
    <xf numFmtId="221" fontId="87" fillId="36" borderId="3" xfId="2" applyNumberFormat="1" applyFont="1" applyFill="1" applyBorder="1" applyAlignment="1">
      <alignment horizontal="center" vertical="center"/>
    </xf>
    <xf numFmtId="221" fontId="87" fillId="0" borderId="12" xfId="2" applyNumberFormat="1" applyFont="1" applyBorder="1" applyAlignment="1">
      <alignment horizontal="center" vertical="center"/>
    </xf>
    <xf numFmtId="242" fontId="75" fillId="0" borderId="0" xfId="2" applyNumberFormat="1" applyFont="1" applyAlignment="1">
      <alignment vertical="center"/>
    </xf>
    <xf numFmtId="173" fontId="97" fillId="0" borderId="9" xfId="2" applyNumberFormat="1" applyFont="1" applyBorder="1" applyAlignment="1">
      <alignment vertical="center"/>
    </xf>
    <xf numFmtId="167" fontId="57" fillId="0" borderId="13" xfId="2" applyNumberFormat="1" applyFont="1" applyBorder="1" applyAlignment="1">
      <alignment vertical="center"/>
    </xf>
    <xf numFmtId="200" fontId="57" fillId="0" borderId="8" xfId="2" applyNumberFormat="1" applyFont="1" applyBorder="1" applyAlignment="1">
      <alignment vertical="center"/>
    </xf>
    <xf numFmtId="200" fontId="57" fillId="0" borderId="7" xfId="2" applyNumberFormat="1" applyFont="1" applyBorder="1" applyAlignment="1">
      <alignment vertical="center"/>
    </xf>
    <xf numFmtId="200" fontId="57" fillId="0" borderId="0" xfId="2" applyNumberFormat="1" applyFont="1" applyAlignment="1">
      <alignment vertical="center"/>
    </xf>
    <xf numFmtId="231" fontId="57" fillId="22" borderId="0" xfId="2" applyNumberFormat="1" applyFont="1" applyFill="1" applyAlignment="1">
      <alignment horizontal="center" vertical="center"/>
    </xf>
    <xf numFmtId="231" fontId="58" fillId="31" borderId="0" xfId="2" applyNumberFormat="1" applyFont="1" applyFill="1" applyAlignment="1">
      <alignment horizontal="center" vertical="center"/>
    </xf>
    <xf numFmtId="173" fontId="77" fillId="0" borderId="9" xfId="2" applyNumberFormat="1" applyFont="1" applyBorder="1" applyAlignment="1">
      <alignment vertical="center"/>
    </xf>
    <xf numFmtId="232" fontId="57" fillId="0" borderId="7" xfId="2" applyNumberFormat="1" applyFont="1" applyBorder="1" applyAlignment="1">
      <alignment horizontal="center" vertical="center"/>
    </xf>
    <xf numFmtId="232" fontId="57" fillId="0" borderId="19" xfId="2" applyNumberFormat="1" applyFont="1" applyBorder="1" applyAlignment="1">
      <alignment horizontal="center" vertical="center"/>
    </xf>
    <xf numFmtId="232" fontId="57" fillId="0" borderId="0" xfId="2" applyNumberFormat="1" applyFont="1" applyAlignment="1">
      <alignment horizontal="center" vertical="center"/>
    </xf>
    <xf numFmtId="232" fontId="57" fillId="0" borderId="9" xfId="2" applyNumberFormat="1" applyFont="1" applyBorder="1" applyAlignment="1">
      <alignment horizontal="center" vertical="center"/>
    </xf>
    <xf numFmtId="232" fontId="57" fillId="22" borderId="0" xfId="2" applyNumberFormat="1" applyFont="1" applyFill="1" applyAlignment="1">
      <alignment horizontal="center" vertical="center"/>
    </xf>
    <xf numFmtId="232" fontId="58" fillId="31" borderId="0" xfId="2" applyNumberFormat="1" applyFont="1" applyFill="1" applyAlignment="1">
      <alignment horizontal="center" vertical="center"/>
    </xf>
    <xf numFmtId="232" fontId="57" fillId="0" borderId="3" xfId="2" applyNumberFormat="1" applyFont="1" applyBorder="1" applyAlignment="1">
      <alignment horizontal="center" vertical="center"/>
    </xf>
    <xf numFmtId="232" fontId="57" fillId="0" borderId="12" xfId="2" applyNumberFormat="1" applyFont="1" applyBorder="1" applyAlignment="1">
      <alignment horizontal="center" vertical="center"/>
    </xf>
    <xf numFmtId="0" fontId="58" fillId="0" borderId="0" xfId="2" applyFont="1" applyAlignment="1">
      <alignment horizontal="center"/>
    </xf>
    <xf numFmtId="0" fontId="59" fillId="23" borderId="5" xfId="2" applyFont="1" applyFill="1" applyBorder="1"/>
    <xf numFmtId="0" fontId="59" fillId="23" borderId="27" xfId="2" applyFont="1" applyFill="1" applyBorder="1"/>
    <xf numFmtId="0" fontId="85" fillId="23" borderId="27" xfId="2" applyFont="1" applyFill="1" applyBorder="1"/>
    <xf numFmtId="0" fontId="57" fillId="0" borderId="0" xfId="2" applyFont="1"/>
    <xf numFmtId="199" fontId="57" fillId="0" borderId="0" xfId="2" applyNumberFormat="1" applyFont="1"/>
    <xf numFmtId="0" fontId="52" fillId="0" borderId="0" xfId="2" applyFont="1"/>
    <xf numFmtId="185" fontId="57" fillId="0" borderId="9" xfId="2" applyNumberFormat="1" applyFont="1" applyBorder="1" applyAlignment="1">
      <alignment vertical="center"/>
    </xf>
    <xf numFmtId="173" fontId="96" fillId="0" borderId="2" xfId="2" applyNumberFormat="1" applyFont="1" applyBorder="1" applyAlignment="1">
      <alignment vertical="center"/>
    </xf>
    <xf numFmtId="231" fontId="87" fillId="0" borderId="3" xfId="2" applyNumberFormat="1" applyFont="1" applyBorder="1" applyAlignment="1">
      <alignment horizontal="center" vertical="center"/>
    </xf>
    <xf numFmtId="231" fontId="87" fillId="36" borderId="3" xfId="2" applyNumberFormat="1" applyFont="1" applyFill="1" applyBorder="1" applyAlignment="1">
      <alignment horizontal="center" vertical="center"/>
    </xf>
    <xf numFmtId="231" fontId="87" fillId="0" borderId="12" xfId="2" applyNumberFormat="1" applyFont="1" applyBorder="1" applyAlignment="1">
      <alignment horizontal="center" vertical="center"/>
    </xf>
    <xf numFmtId="231" fontId="87" fillId="14" borderId="3" xfId="2" applyNumberFormat="1" applyFont="1" applyFill="1" applyBorder="1" applyAlignment="1">
      <alignment horizontal="center" vertical="center"/>
    </xf>
    <xf numFmtId="231" fontId="57" fillId="0" borderId="7" xfId="2" applyNumberFormat="1" applyFont="1" applyBorder="1" applyAlignment="1">
      <alignment horizontal="center" vertical="center"/>
    </xf>
    <xf numFmtId="231" fontId="57" fillId="0" borderId="19" xfId="2" applyNumberFormat="1" applyFont="1" applyBorder="1" applyAlignment="1">
      <alignment horizontal="center" vertical="center"/>
    </xf>
    <xf numFmtId="231" fontId="57" fillId="0" borderId="0" xfId="2" applyNumberFormat="1" applyFont="1" applyAlignment="1">
      <alignment horizontal="center" vertical="center"/>
    </xf>
    <xf numFmtId="231" fontId="57" fillId="0" borderId="9" xfId="2" applyNumberFormat="1" applyFont="1" applyBorder="1" applyAlignment="1">
      <alignment horizontal="center" vertical="center"/>
    </xf>
    <xf numFmtId="231" fontId="57" fillId="0" borderId="3" xfId="2" applyNumberFormat="1" applyFont="1" applyBorder="1" applyAlignment="1">
      <alignment horizontal="center" vertical="center"/>
    </xf>
    <xf numFmtId="231" fontId="57" fillId="0" borderId="12" xfId="2" applyNumberFormat="1" applyFont="1" applyBorder="1" applyAlignment="1">
      <alignment horizontal="center" vertical="center"/>
    </xf>
    <xf numFmtId="173" fontId="57" fillId="0" borderId="9" xfId="2" applyNumberFormat="1" applyFont="1" applyBorder="1" applyAlignment="1">
      <alignment horizontal="center" vertical="center"/>
    </xf>
    <xf numFmtId="173" fontId="57" fillId="0" borderId="3" xfId="2" applyNumberFormat="1" applyFont="1" applyBorder="1" applyAlignment="1">
      <alignment horizontal="center" vertical="center"/>
    </xf>
    <xf numFmtId="173" fontId="57" fillId="0" borderId="12" xfId="2" applyNumberFormat="1" applyFont="1" applyBorder="1" applyAlignment="1">
      <alignment horizontal="center" vertical="center"/>
    </xf>
    <xf numFmtId="232" fontId="41" fillId="0" borderId="7" xfId="2" applyNumberFormat="1" applyFont="1" applyBorder="1" applyAlignment="1">
      <alignment horizontal="center" vertical="center"/>
    </xf>
    <xf numFmtId="232" fontId="41" fillId="36" borderId="7" xfId="2" applyNumberFormat="1" applyFont="1" applyFill="1" applyBorder="1" applyAlignment="1">
      <alignment horizontal="center" vertical="center"/>
    </xf>
    <xf numFmtId="232" fontId="41" fillId="0" borderId="19" xfId="2" applyNumberFormat="1" applyFont="1" applyBorder="1" applyAlignment="1">
      <alignment horizontal="center" vertical="center"/>
    </xf>
    <xf numFmtId="231" fontId="41" fillId="0" borderId="9" xfId="2" applyNumberFormat="1" applyFont="1" applyBorder="1" applyAlignment="1">
      <alignment horizontal="center" vertical="center"/>
    </xf>
    <xf numFmtId="231" fontId="97" fillId="0" borderId="9" xfId="2" applyNumberFormat="1" applyFont="1" applyBorder="1" applyAlignment="1">
      <alignment horizontal="center" vertical="center"/>
    </xf>
    <xf numFmtId="221" fontId="57" fillId="0" borderId="13" xfId="2" applyNumberFormat="1" applyFont="1" applyBorder="1" applyAlignment="1">
      <alignment horizontal="center" vertical="center"/>
    </xf>
    <xf numFmtId="231" fontId="97" fillId="36" borderId="9" xfId="2" applyNumberFormat="1" applyFont="1" applyFill="1" applyBorder="1" applyAlignment="1">
      <alignment horizontal="center" vertical="center"/>
    </xf>
    <xf numFmtId="231" fontId="57" fillId="36" borderId="9" xfId="2" applyNumberFormat="1" applyFont="1" applyFill="1" applyBorder="1" applyAlignment="1">
      <alignment horizontal="center" vertical="center"/>
    </xf>
    <xf numFmtId="167" fontId="41" fillId="0" borderId="29" xfId="2" applyNumberFormat="1" applyFont="1" applyBorder="1" applyAlignment="1">
      <alignment horizontal="center" vertical="center"/>
    </xf>
    <xf numFmtId="167" fontId="41" fillId="0" borderId="30" xfId="2" applyNumberFormat="1" applyFont="1" applyBorder="1" applyAlignment="1">
      <alignment horizontal="center" vertical="center"/>
    </xf>
    <xf numFmtId="167" fontId="41" fillId="0" borderId="31" xfId="2" applyNumberFormat="1" applyFont="1" applyBorder="1" applyAlignment="1">
      <alignment horizontal="center" vertical="center"/>
    </xf>
    <xf numFmtId="167" fontId="41" fillId="0" borderId="32" xfId="2" applyNumberFormat="1" applyFont="1" applyBorder="1" applyAlignment="1">
      <alignment horizontal="center" vertical="center"/>
    </xf>
    <xf numFmtId="167" fontId="41" fillId="0" borderId="33" xfId="2" applyNumberFormat="1" applyFont="1" applyBorder="1" applyAlignment="1">
      <alignment horizontal="center" vertical="center"/>
    </xf>
    <xf numFmtId="167" fontId="41" fillId="0" borderId="34" xfId="2" applyNumberFormat="1" applyFont="1" applyBorder="1" applyAlignment="1">
      <alignment horizontal="center" vertical="center"/>
    </xf>
    <xf numFmtId="174" fontId="41" fillId="0" borderId="0" xfId="2" applyNumberFormat="1" applyFont="1" applyAlignment="1">
      <alignment horizontal="center" vertical="center"/>
    </xf>
    <xf numFmtId="174" fontId="41" fillId="0" borderId="9" xfId="2" applyNumberFormat="1" applyFont="1" applyBorder="1" applyAlignment="1">
      <alignment horizontal="center" vertical="center"/>
    </xf>
    <xf numFmtId="243" fontId="57" fillId="0" borderId="9" xfId="2" applyNumberFormat="1" applyFont="1" applyBorder="1" applyAlignment="1">
      <alignment horizontal="center" vertical="center"/>
    </xf>
    <xf numFmtId="231" fontId="58" fillId="14" borderId="9" xfId="2" applyNumberFormat="1" applyFont="1" applyFill="1" applyBorder="1" applyAlignment="1">
      <alignment horizontal="center" vertical="center"/>
    </xf>
    <xf numFmtId="221" fontId="41" fillId="0" borderId="29" xfId="2" applyNumberFormat="1" applyFont="1" applyBorder="1" applyAlignment="1">
      <alignment horizontal="center" vertical="center"/>
    </xf>
    <xf numFmtId="221" fontId="41" fillId="0" borderId="32" xfId="2" applyNumberFormat="1" applyFont="1" applyBorder="1" applyAlignment="1">
      <alignment horizontal="center" vertical="center"/>
    </xf>
    <xf numFmtId="221" fontId="41" fillId="0" borderId="35" xfId="2" applyNumberFormat="1" applyFont="1" applyBorder="1" applyAlignment="1">
      <alignment horizontal="center" vertical="center"/>
    </xf>
    <xf numFmtId="221" fontId="41" fillId="0" borderId="34" xfId="2" applyNumberFormat="1" applyFont="1" applyBorder="1" applyAlignment="1">
      <alignment horizontal="center" vertical="center"/>
    </xf>
    <xf numFmtId="244" fontId="97" fillId="0" borderId="9" xfId="2" applyNumberFormat="1" applyFont="1" applyBorder="1" applyAlignment="1">
      <alignment horizontal="center" vertical="center"/>
    </xf>
    <xf numFmtId="231" fontId="58" fillId="36" borderId="9" xfId="2" applyNumberFormat="1" applyFont="1" applyFill="1" applyBorder="1" applyAlignment="1">
      <alignment horizontal="center" vertical="center"/>
    </xf>
    <xf numFmtId="243" fontId="57" fillId="36" borderId="9" xfId="2" applyNumberFormat="1" applyFont="1" applyFill="1" applyBorder="1" applyAlignment="1">
      <alignment horizontal="center" vertical="center"/>
    </xf>
    <xf numFmtId="0" fontId="142" fillId="34" borderId="0" xfId="0" applyFont="1" applyFill="1" applyAlignment="1">
      <alignment vertical="center"/>
    </xf>
    <xf numFmtId="224" fontId="142" fillId="34" borderId="57" xfId="0" applyNumberFormat="1" applyFont="1" applyFill="1" applyBorder="1" applyAlignment="1">
      <alignment vertical="center"/>
    </xf>
    <xf numFmtId="224" fontId="142" fillId="34" borderId="0" xfId="0" applyNumberFormat="1" applyFont="1" applyFill="1" applyAlignment="1">
      <alignment vertical="center"/>
    </xf>
    <xf numFmtId="0" fontId="143" fillId="0" borderId="0" xfId="0" applyFont="1" applyAlignment="1">
      <alignment vertical="center"/>
    </xf>
    <xf numFmtId="221" fontId="143" fillId="0" borderId="58" xfId="0" applyNumberFormat="1" applyFont="1" applyBorder="1" applyAlignment="1">
      <alignment vertical="center"/>
    </xf>
    <xf numFmtId="221" fontId="143" fillId="0" borderId="0" xfId="0" applyNumberFormat="1" applyFont="1" applyAlignment="1">
      <alignment vertical="center"/>
    </xf>
    <xf numFmtId="0" fontId="144" fillId="0" borderId="0" xfId="0" applyFont="1" applyAlignment="1">
      <alignment vertical="center"/>
    </xf>
    <xf numFmtId="221" fontId="145" fillId="0" borderId="58" xfId="0" applyNumberFormat="1" applyFont="1" applyBorder="1" applyAlignment="1">
      <alignment vertical="center"/>
    </xf>
    <xf numFmtId="219" fontId="144" fillId="0" borderId="0" xfId="0" applyNumberFormat="1" applyFont="1" applyAlignment="1">
      <alignment vertical="center"/>
    </xf>
    <xf numFmtId="219" fontId="144" fillId="0" borderId="58" xfId="0" applyNumberFormat="1" applyFont="1" applyBorder="1" applyAlignment="1">
      <alignment vertical="center"/>
    </xf>
    <xf numFmtId="0" fontId="145" fillId="0" borderId="0" xfId="0" applyFont="1" applyAlignment="1">
      <alignment vertical="center"/>
    </xf>
    <xf numFmtId="221" fontId="145" fillId="0" borderId="0" xfId="0" applyNumberFormat="1" applyFont="1" applyAlignment="1">
      <alignment vertical="center"/>
    </xf>
    <xf numFmtId="0" fontId="145" fillId="0" borderId="58" xfId="0" applyFont="1" applyBorder="1" applyAlignment="1">
      <alignment vertical="center"/>
    </xf>
    <xf numFmtId="0" fontId="143" fillId="0" borderId="7" xfId="0" applyFont="1" applyBorder="1" applyAlignment="1">
      <alignment vertical="center"/>
    </xf>
    <xf numFmtId="221" fontId="143" fillId="0" borderId="59" xfId="0" applyNumberFormat="1" applyFont="1" applyBorder="1" applyAlignment="1">
      <alignment vertical="center"/>
    </xf>
    <xf numFmtId="221" fontId="143" fillId="0" borderId="7" xfId="0" applyNumberFormat="1" applyFont="1" applyBorder="1" applyAlignment="1">
      <alignment vertical="center"/>
    </xf>
    <xf numFmtId="221" fontId="146" fillId="0" borderId="58" xfId="0" applyNumberFormat="1" applyFont="1" applyBorder="1" applyAlignment="1">
      <alignment vertical="center"/>
    </xf>
    <xf numFmtId="218" fontId="145" fillId="0" borderId="0" xfId="0" applyNumberFormat="1" applyFont="1" applyAlignment="1">
      <alignment vertical="center"/>
    </xf>
    <xf numFmtId="0" fontId="143" fillId="12" borderId="0" xfId="0" applyFont="1" applyFill="1" applyAlignment="1">
      <alignment vertical="center"/>
    </xf>
    <xf numFmtId="0" fontId="143" fillId="12" borderId="58" xfId="0" applyFont="1" applyFill="1" applyBorder="1" applyAlignment="1">
      <alignment vertical="center"/>
    </xf>
    <xf numFmtId="221" fontId="143" fillId="12" borderId="0" xfId="0" applyNumberFormat="1" applyFont="1" applyFill="1" applyAlignment="1">
      <alignment vertical="center"/>
    </xf>
    <xf numFmtId="0" fontId="144" fillId="12" borderId="0" xfId="0" applyFont="1" applyFill="1" applyAlignment="1">
      <alignment vertical="center"/>
    </xf>
    <xf numFmtId="0" fontId="144" fillId="12" borderId="58" xfId="0" applyFont="1" applyFill="1" applyBorder="1" applyAlignment="1">
      <alignment vertical="center"/>
    </xf>
    <xf numFmtId="222" fontId="144" fillId="12" borderId="0" xfId="0" applyNumberFormat="1" applyFont="1" applyFill="1" applyAlignment="1">
      <alignment vertical="center"/>
    </xf>
    <xf numFmtId="0" fontId="144" fillId="0" borderId="7" xfId="0" applyFont="1" applyBorder="1" applyAlignment="1">
      <alignment vertical="center"/>
    </xf>
    <xf numFmtId="220" fontId="144" fillId="0" borderId="60" xfId="0" applyNumberFormat="1" applyFont="1" applyBorder="1" applyAlignment="1">
      <alignment vertical="center"/>
    </xf>
    <xf numFmtId="220" fontId="144" fillId="0" borderId="7" xfId="0" applyNumberFormat="1" applyFont="1" applyBorder="1" applyAlignment="1">
      <alignment vertical="center"/>
    </xf>
    <xf numFmtId="0" fontId="142" fillId="7" borderId="0" xfId="0" applyFont="1" applyFill="1" applyAlignment="1">
      <alignment vertical="center"/>
    </xf>
    <xf numFmtId="0" fontId="143" fillId="0" borderId="3" xfId="0" applyFont="1" applyBorder="1" applyAlignment="1">
      <alignment vertical="center"/>
    </xf>
    <xf numFmtId="0" fontId="143" fillId="0" borderId="3" xfId="0" applyFont="1" applyBorder="1" applyAlignment="1">
      <alignment horizontal="right" vertical="center"/>
    </xf>
    <xf numFmtId="222" fontId="145" fillId="0" borderId="0" xfId="0" applyNumberFormat="1" applyFont="1" applyAlignment="1">
      <alignment vertical="center"/>
    </xf>
    <xf numFmtId="0" fontId="144" fillId="0" borderId="0" xfId="0" applyFont="1" applyAlignment="1">
      <alignment horizontal="left" vertical="center" indent="1"/>
    </xf>
    <xf numFmtId="222" fontId="143" fillId="0" borderId="7" xfId="0" applyNumberFormat="1" applyFont="1" applyBorder="1" applyAlignment="1">
      <alignment vertical="center"/>
    </xf>
    <xf numFmtId="222" fontId="143" fillId="0" borderId="0" xfId="0" applyNumberFormat="1" applyFont="1" applyAlignment="1">
      <alignment vertical="center"/>
    </xf>
    <xf numFmtId="0" fontId="143" fillId="12" borderId="5" xfId="0" applyFont="1" applyFill="1" applyBorder="1" applyAlignment="1">
      <alignment vertical="center"/>
    </xf>
    <xf numFmtId="222" fontId="143" fillId="12" borderId="5" xfId="0" applyNumberFormat="1" applyFont="1" applyFill="1" applyBorder="1" applyAlignment="1">
      <alignment vertical="center"/>
    </xf>
    <xf numFmtId="232" fontId="58" fillId="0" borderId="7" xfId="2" applyNumberFormat="1" applyFont="1" applyBorder="1" applyAlignment="1">
      <alignment horizontal="center" vertical="center"/>
    </xf>
    <xf numFmtId="232" fontId="58" fillId="36" borderId="7" xfId="2" applyNumberFormat="1" applyFont="1" applyFill="1" applyBorder="1" applyAlignment="1">
      <alignment horizontal="center" vertical="center"/>
    </xf>
    <xf numFmtId="232" fontId="57" fillId="36" borderId="9" xfId="2" applyNumberFormat="1" applyFont="1" applyFill="1" applyBorder="1" applyAlignment="1">
      <alignment horizontal="center" vertical="center"/>
    </xf>
    <xf numFmtId="232" fontId="58" fillId="0" borderId="0" xfId="2" applyNumberFormat="1" applyFont="1" applyAlignment="1">
      <alignment horizontal="center" vertical="center"/>
    </xf>
    <xf numFmtId="232" fontId="58" fillId="0" borderId="9" xfId="2" applyNumberFormat="1" applyFont="1" applyBorder="1" applyAlignment="1">
      <alignment horizontal="center" vertical="center"/>
    </xf>
    <xf numFmtId="232" fontId="58" fillId="36" borderId="9" xfId="2" applyNumberFormat="1" applyFont="1" applyFill="1" applyBorder="1" applyAlignment="1">
      <alignment horizontal="center" vertical="center"/>
    </xf>
    <xf numFmtId="218" fontId="131" fillId="20" borderId="0" xfId="1" applyNumberFormat="1" applyFont="1" applyFill="1" applyAlignment="1">
      <alignment vertical="center"/>
    </xf>
    <xf numFmtId="225" fontId="56" fillId="0" borderId="1" xfId="1" applyNumberFormat="1" applyFont="1" applyFill="1" applyBorder="1" applyAlignment="1">
      <alignment horizontal="center" vertical="center"/>
    </xf>
    <xf numFmtId="227" fontId="77" fillId="0" borderId="9" xfId="20" applyNumberFormat="1" applyFont="1" applyBorder="1" applyAlignment="1">
      <alignment horizontal="center" vertical="center"/>
    </xf>
    <xf numFmtId="227" fontId="52" fillId="0" borderId="0" xfId="20" applyNumberFormat="1" applyFont="1" applyAlignment="1">
      <alignment horizontal="center" vertical="center"/>
    </xf>
    <xf numFmtId="227" fontId="70" fillId="0" borderId="55" xfId="20" applyNumberFormat="1" applyFont="1" applyBorder="1" applyAlignment="1">
      <alignment horizontal="center" vertical="center"/>
    </xf>
    <xf numFmtId="221" fontId="74" fillId="0" borderId="0" xfId="24" applyNumberFormat="1" applyFont="1" applyAlignment="1">
      <alignment horizontal="right" vertical="center"/>
    </xf>
    <xf numFmtId="246" fontId="128" fillId="0" borderId="0" xfId="1" applyNumberFormat="1" applyFont="1" applyAlignment="1">
      <alignment vertical="center"/>
    </xf>
    <xf numFmtId="221" fontId="52" fillId="32" borderId="19" xfId="0" applyNumberFormat="1" applyFont="1" applyFill="1" applyBorder="1" applyAlignment="1">
      <alignment horizontal="center" vertical="center"/>
    </xf>
    <xf numFmtId="221" fontId="74" fillId="0" borderId="9" xfId="0" applyNumberFormat="1" applyFont="1" applyBorder="1" applyAlignment="1">
      <alignment horizontal="center" vertical="center"/>
    </xf>
    <xf numFmtId="221" fontId="52" fillId="32" borderId="9" xfId="0" applyNumberFormat="1" applyFont="1" applyFill="1" applyBorder="1" applyAlignment="1">
      <alignment horizontal="center" vertical="center"/>
    </xf>
    <xf numFmtId="247" fontId="56" fillId="0" borderId="0" xfId="24" applyNumberFormat="1" applyFont="1" applyAlignment="1">
      <alignment horizontal="right" vertical="center"/>
    </xf>
    <xf numFmtId="0" fontId="73" fillId="0" borderId="0" xfId="1" applyFont="1" applyFill="1" applyAlignment="1">
      <alignment horizontal="left" vertical="center" indent="1"/>
    </xf>
    <xf numFmtId="0" fontId="52" fillId="0" borderId="0" xfId="1" applyFont="1" applyFill="1" applyAlignment="1">
      <alignment horizontal="left" vertical="center" indent="1"/>
    </xf>
    <xf numFmtId="237" fontId="71" fillId="38" borderId="0" xfId="1" applyNumberFormat="1" applyFont="1" applyFill="1" applyAlignment="1">
      <alignment horizontal="right" vertical="center"/>
    </xf>
    <xf numFmtId="172" fontId="77" fillId="0" borderId="0" xfId="1" applyNumberFormat="1" applyFont="1" applyFill="1" applyBorder="1" applyAlignment="1">
      <alignment horizontal="center" vertical="center"/>
    </xf>
    <xf numFmtId="248" fontId="126" fillId="37" borderId="0" xfId="1" applyNumberFormat="1" applyFont="1" applyFill="1" applyBorder="1" applyAlignment="1">
      <alignment horizontal="center" vertical="center"/>
    </xf>
    <xf numFmtId="248" fontId="126" fillId="0" borderId="0" xfId="15" applyNumberFormat="1" applyFont="1" applyFill="1" applyAlignment="1">
      <alignment horizontal="center" vertical="center"/>
    </xf>
    <xf numFmtId="248" fontId="75" fillId="0" borderId="0" xfId="15" applyNumberFormat="1" applyFont="1" applyFill="1" applyAlignment="1">
      <alignment horizontal="center" vertical="center"/>
    </xf>
    <xf numFmtId="248" fontId="76" fillId="37" borderId="0" xfId="1" applyNumberFormat="1" applyFont="1" applyFill="1" applyBorder="1" applyAlignment="1">
      <alignment horizontal="center" vertical="center"/>
    </xf>
    <xf numFmtId="248" fontId="52" fillId="0" borderId="0" xfId="1" applyNumberFormat="1" applyFont="1" applyBorder="1" applyAlignment="1">
      <alignment horizontal="center" vertical="center"/>
    </xf>
    <xf numFmtId="248" fontId="52" fillId="0" borderId="0" xfId="1" applyNumberFormat="1" applyFont="1" applyAlignment="1">
      <alignment horizontal="center" vertical="center"/>
    </xf>
    <xf numFmtId="248" fontId="78" fillId="0" borderId="0" xfId="15" applyNumberFormat="1" applyFont="1" applyFill="1" applyAlignment="1">
      <alignment horizontal="center" vertical="center"/>
    </xf>
    <xf numFmtId="248" fontId="56" fillId="0" borderId="0" xfId="1" applyNumberFormat="1" applyFont="1" applyFill="1" applyBorder="1" applyAlignment="1">
      <alignment horizontal="center" vertical="center"/>
    </xf>
    <xf numFmtId="237" fontId="77" fillId="38" borderId="0" xfId="1" applyNumberFormat="1" applyFont="1" applyFill="1" applyAlignment="1">
      <alignment horizontal="center" vertical="center"/>
    </xf>
    <xf numFmtId="237" fontId="75" fillId="38" borderId="0" xfId="1" applyNumberFormat="1" applyFont="1" applyFill="1" applyAlignment="1">
      <alignment horizontal="center" vertical="center"/>
    </xf>
    <xf numFmtId="221" fontId="82" fillId="0" borderId="7" xfId="0" applyNumberFormat="1" applyFont="1" applyBorder="1" applyAlignment="1">
      <alignment horizontal="center" vertical="center"/>
    </xf>
    <xf numFmtId="234" fontId="75" fillId="37" borderId="0" xfId="1" applyNumberFormat="1" applyFont="1" applyFill="1" applyAlignment="1">
      <alignment horizontal="center" vertical="center"/>
    </xf>
    <xf numFmtId="222" fontId="75" fillId="37" borderId="0" xfId="1" applyNumberFormat="1" applyFont="1" applyFill="1" applyAlignment="1">
      <alignment horizontal="center" vertical="center"/>
    </xf>
    <xf numFmtId="222" fontId="52" fillId="0" borderId="0" xfId="1" applyNumberFormat="1" applyFont="1" applyAlignment="1">
      <alignment vertical="center"/>
    </xf>
    <xf numFmtId="222" fontId="52" fillId="0" borderId="0" xfId="1" applyNumberFormat="1" applyFont="1" applyAlignment="1">
      <alignment horizontal="center" vertical="center"/>
    </xf>
    <xf numFmtId="222" fontId="70" fillId="37" borderId="0" xfId="1" applyNumberFormat="1" applyFont="1" applyFill="1" applyAlignment="1">
      <alignment horizontal="center" vertical="center"/>
    </xf>
    <xf numFmtId="237" fontId="79" fillId="0" borderId="0" xfId="1" applyNumberFormat="1" applyFont="1" applyAlignment="1">
      <alignment horizontal="right" vertical="center"/>
    </xf>
    <xf numFmtId="237" fontId="76" fillId="0" borderId="0" xfId="1" applyNumberFormat="1" applyFont="1" applyAlignment="1">
      <alignment horizontal="right" vertical="center"/>
    </xf>
    <xf numFmtId="237" fontId="74" fillId="0" borderId="0" xfId="1" applyNumberFormat="1" applyFont="1" applyAlignment="1">
      <alignment horizontal="right" vertical="center"/>
    </xf>
    <xf numFmtId="237" fontId="77" fillId="0" borderId="0" xfId="1" applyNumberFormat="1" applyFont="1" applyAlignment="1">
      <alignment horizontal="right" vertical="center"/>
    </xf>
    <xf numFmtId="198" fontId="52" fillId="0" borderId="0" xfId="1" applyNumberFormat="1" applyFont="1" applyAlignment="1">
      <alignment vertical="center"/>
    </xf>
    <xf numFmtId="198" fontId="73" fillId="0" borderId="0" xfId="1" applyNumberFormat="1" applyFont="1" applyAlignment="1">
      <alignment vertical="center"/>
    </xf>
    <xf numFmtId="198" fontId="56" fillId="0" borderId="0" xfId="1" applyNumberFormat="1" applyFont="1" applyAlignment="1">
      <alignment vertical="center"/>
    </xf>
    <xf numFmtId="198" fontId="85" fillId="23" borderId="0" xfId="1" applyNumberFormat="1" applyFont="1" applyFill="1" applyAlignment="1">
      <alignment vertical="center"/>
    </xf>
    <xf numFmtId="198" fontId="72" fillId="0" borderId="0" xfId="1" applyNumberFormat="1" applyFont="1" applyAlignment="1">
      <alignment horizontal="center" vertical="center"/>
    </xf>
    <xf numFmtId="198" fontId="57" fillId="26" borderId="0" xfId="1" applyNumberFormat="1" applyFont="1" applyFill="1" applyAlignment="1">
      <alignment vertical="center"/>
    </xf>
    <xf numFmtId="172" fontId="56" fillId="0" borderId="0" xfId="1" applyNumberFormat="1" applyFont="1" applyAlignment="1">
      <alignment horizontal="center" vertical="center"/>
    </xf>
    <xf numFmtId="248" fontId="79" fillId="0" borderId="0" xfId="1" applyNumberFormat="1" applyFont="1" applyAlignment="1">
      <alignment horizontal="right" vertical="center"/>
    </xf>
    <xf numFmtId="248" fontId="76" fillId="0" borderId="0" xfId="1" applyNumberFormat="1" applyFont="1" applyAlignment="1">
      <alignment horizontal="right" vertical="center"/>
    </xf>
    <xf numFmtId="249" fontId="75" fillId="25" borderId="0" xfId="1" applyNumberFormat="1" applyFont="1" applyFill="1" applyAlignment="1">
      <alignment horizontal="right" vertical="center"/>
    </xf>
    <xf numFmtId="249" fontId="77" fillId="25" borderId="0" xfId="1" applyNumberFormat="1" applyFont="1" applyFill="1" applyAlignment="1">
      <alignment horizontal="right" vertical="center"/>
    </xf>
    <xf numFmtId="216" fontId="58" fillId="0" borderId="54" xfId="1" applyNumberFormat="1" applyFont="1" applyBorder="1" applyAlignment="1">
      <alignment horizontal="centerContinuous" vertical="center"/>
    </xf>
    <xf numFmtId="0" fontId="85" fillId="0" borderId="0" xfId="1" applyFont="1" applyAlignment="1">
      <alignment horizontal="center" vertical="center"/>
    </xf>
    <xf numFmtId="201" fontId="85" fillId="0" borderId="0" xfId="1" applyNumberFormat="1" applyFont="1" applyAlignment="1">
      <alignment vertical="center"/>
    </xf>
    <xf numFmtId="0" fontId="107" fillId="0" borderId="0" xfId="1" applyFont="1" applyAlignment="1">
      <alignment horizontal="left" vertical="center"/>
    </xf>
    <xf numFmtId="0" fontId="107" fillId="0" borderId="0" xfId="1" applyFont="1" applyAlignment="1">
      <alignment horizontal="center" vertical="center"/>
    </xf>
    <xf numFmtId="0" fontId="85" fillId="0" borderId="0" xfId="1" applyFont="1" applyAlignment="1">
      <alignment vertical="center"/>
    </xf>
    <xf numFmtId="201" fontId="41" fillId="0" borderId="0" xfId="1" applyNumberFormat="1" applyFont="1" applyAlignment="1">
      <alignment vertical="center"/>
    </xf>
    <xf numFmtId="169" fontId="70" fillId="0" borderId="0" xfId="1" applyNumberFormat="1" applyFont="1" applyBorder="1" applyAlignment="1">
      <alignment horizontal="right" vertical="center"/>
    </xf>
    <xf numFmtId="225" fontId="70" fillId="0" borderId="0" xfId="1" applyNumberFormat="1" applyFont="1" applyBorder="1" applyAlignment="1">
      <alignment horizontal="right" vertical="center"/>
    </xf>
    <xf numFmtId="169" fontId="82" fillId="0" borderId="0" xfId="1" applyNumberFormat="1" applyFont="1" applyBorder="1" applyAlignment="1">
      <alignment horizontal="right" vertical="center"/>
    </xf>
    <xf numFmtId="225" fontId="82" fillId="0" borderId="0" xfId="1" applyNumberFormat="1" applyFont="1" applyBorder="1" applyAlignment="1">
      <alignment horizontal="right" vertical="center"/>
    </xf>
    <xf numFmtId="218" fontId="71" fillId="0" borderId="0" xfId="1" applyNumberFormat="1" applyFont="1" applyAlignment="1">
      <alignment vertical="center"/>
    </xf>
    <xf numFmtId="0" fontId="147" fillId="0" borderId="7" xfId="1" applyFont="1" applyBorder="1" applyAlignment="1">
      <alignment vertical="center"/>
    </xf>
    <xf numFmtId="218" fontId="147" fillId="0" borderId="7" xfId="1" applyNumberFormat="1" applyFont="1" applyBorder="1" applyAlignment="1">
      <alignment vertical="center"/>
    </xf>
    <xf numFmtId="172" fontId="71" fillId="0" borderId="0" xfId="1" applyNumberFormat="1" applyFont="1" applyAlignment="1">
      <alignment vertical="center"/>
    </xf>
    <xf numFmtId="218" fontId="70" fillId="0" borderId="0" xfId="1" applyNumberFormat="1" applyFont="1" applyFill="1" applyBorder="1" applyAlignment="1">
      <alignment horizontal="right" vertical="center"/>
    </xf>
    <xf numFmtId="225" fontId="56" fillId="0" borderId="3" xfId="2" applyNumberFormat="1" applyFont="1" applyBorder="1" applyAlignment="1">
      <alignment vertical="center"/>
    </xf>
    <xf numFmtId="225" fontId="75" fillId="37" borderId="0" xfId="2" applyNumberFormat="1" applyFont="1" applyFill="1" applyAlignment="1">
      <alignment vertical="center"/>
    </xf>
    <xf numFmtId="175" fontId="75" fillId="37" borderId="0" xfId="2" applyNumberFormat="1" applyFont="1" applyFill="1" applyAlignment="1">
      <alignment vertical="center"/>
    </xf>
    <xf numFmtId="176" fontId="96" fillId="37" borderId="0" xfId="2" applyNumberFormat="1" applyFont="1" applyFill="1" applyAlignment="1">
      <alignment horizontal="center" vertical="center"/>
    </xf>
    <xf numFmtId="0" fontId="75" fillId="37" borderId="0" xfId="2" applyFont="1" applyFill="1" applyAlignment="1">
      <alignment horizontal="right" vertical="center"/>
    </xf>
    <xf numFmtId="14" fontId="75" fillId="37" borderId="0" xfId="2" applyNumberFormat="1" applyFont="1" applyFill="1" applyAlignment="1">
      <alignment vertical="center"/>
    </xf>
    <xf numFmtId="0" fontId="75" fillId="37" borderId="0" xfId="2" applyFont="1" applyFill="1" applyAlignment="1" applyProtection="1">
      <alignment horizontal="right" vertical="center"/>
      <protection locked="0"/>
    </xf>
    <xf numFmtId="173" fontId="75" fillId="37" borderId="3" xfId="2" applyNumberFormat="1" applyFont="1" applyFill="1" applyBorder="1" applyAlignment="1">
      <alignment vertical="center"/>
    </xf>
    <xf numFmtId="212" fontId="75" fillId="37" borderId="0" xfId="2" applyNumberFormat="1" applyFont="1" applyFill="1" applyAlignment="1">
      <alignment vertical="center"/>
    </xf>
    <xf numFmtId="176" fontId="96" fillId="37" borderId="9" xfId="2" applyNumberFormat="1" applyFont="1" applyFill="1" applyBorder="1" applyAlignment="1">
      <alignment horizontal="center" vertical="center"/>
    </xf>
    <xf numFmtId="176" fontId="75" fillId="38" borderId="61" xfId="2" applyNumberFormat="1" applyFont="1" applyFill="1" applyBorder="1" applyAlignment="1">
      <alignment horizontal="center" vertical="center"/>
    </xf>
    <xf numFmtId="175" fontId="75" fillId="38" borderId="0" xfId="2" applyNumberFormat="1" applyFont="1" applyFill="1" applyAlignment="1">
      <alignment vertical="center"/>
    </xf>
    <xf numFmtId="225" fontId="75" fillId="38" borderId="0" xfId="2" applyNumberFormat="1" applyFont="1" applyFill="1" applyAlignment="1">
      <alignment vertical="center"/>
    </xf>
    <xf numFmtId="169" fontId="56" fillId="0" borderId="0" xfId="1" applyNumberFormat="1" applyFont="1" applyBorder="1" applyAlignment="1">
      <alignment horizontal="center" vertical="center"/>
    </xf>
    <xf numFmtId="0" fontId="71" fillId="0" borderId="1" xfId="1" applyFont="1" applyBorder="1" applyAlignment="1">
      <alignment vertical="center"/>
    </xf>
    <xf numFmtId="167" fontId="96" fillId="37" borderId="0" xfId="2" applyNumberFormat="1" applyFont="1" applyFill="1" applyAlignment="1">
      <alignment vertical="center"/>
    </xf>
    <xf numFmtId="167" fontId="75" fillId="37" borderId="0" xfId="2" applyNumberFormat="1" applyFont="1" applyFill="1" applyAlignment="1">
      <alignment vertical="center"/>
    </xf>
    <xf numFmtId="183" fontId="96" fillId="37" borderId="17" xfId="2" applyNumberFormat="1" applyFont="1" applyFill="1" applyBorder="1" applyAlignment="1">
      <alignment vertical="center"/>
    </xf>
    <xf numFmtId="174" fontId="96" fillId="37" borderId="17" xfId="2" applyNumberFormat="1" applyFont="1" applyFill="1" applyBorder="1" applyAlignment="1">
      <alignment vertical="center"/>
    </xf>
    <xf numFmtId="173" fontId="96" fillId="37" borderId="18" xfId="2" applyNumberFormat="1" applyFont="1" applyFill="1" applyBorder="1" applyAlignment="1">
      <alignment vertical="center"/>
    </xf>
    <xf numFmtId="14" fontId="77" fillId="25" borderId="0" xfId="2" applyNumberFormat="1" applyFont="1" applyFill="1" applyAlignment="1">
      <alignment vertical="center"/>
    </xf>
    <xf numFmtId="173" fontId="75" fillId="37" borderId="9" xfId="2" applyNumberFormat="1" applyFont="1" applyFill="1" applyBorder="1" applyAlignment="1">
      <alignment vertical="center"/>
    </xf>
    <xf numFmtId="229" fontId="75" fillId="37" borderId="12" xfId="2" applyNumberFormat="1" applyFont="1" applyFill="1" applyBorder="1" applyAlignment="1">
      <alignment vertical="center"/>
    </xf>
    <xf numFmtId="173" fontId="96" fillId="37" borderId="12" xfId="2" applyNumberFormat="1" applyFont="1" applyFill="1" applyBorder="1" applyAlignment="1">
      <alignment vertical="center"/>
    </xf>
    <xf numFmtId="176" fontId="75" fillId="37" borderId="0" xfId="2" applyNumberFormat="1" applyFont="1" applyFill="1" applyAlignment="1">
      <alignment horizontal="right" vertical="center"/>
    </xf>
    <xf numFmtId="0" fontId="71" fillId="0" borderId="2" xfId="1" applyFont="1" applyBorder="1" applyAlignment="1">
      <alignment vertical="center"/>
    </xf>
    <xf numFmtId="172" fontId="147" fillId="0" borderId="0" xfId="1" applyNumberFormat="1" applyFont="1" applyAlignment="1">
      <alignment vertical="center"/>
    </xf>
    <xf numFmtId="9" fontId="70" fillId="0" borderId="11" xfId="20" applyNumberFormat="1" applyFont="1" applyBorder="1" applyAlignment="1">
      <alignment horizontal="center" vertical="center"/>
    </xf>
    <xf numFmtId="9" fontId="70" fillId="0" borderId="12" xfId="20" applyNumberFormat="1" applyFont="1" applyBorder="1" applyAlignment="1">
      <alignment horizontal="center" vertical="center"/>
    </xf>
    <xf numFmtId="173" fontId="75" fillId="37" borderId="0" xfId="2" applyNumberFormat="1" applyFont="1" applyFill="1" applyAlignment="1">
      <alignment vertical="center"/>
    </xf>
    <xf numFmtId="173" fontId="96" fillId="37" borderId="0" xfId="2" applyNumberFormat="1" applyFont="1" applyFill="1" applyAlignment="1">
      <alignment vertical="center"/>
    </xf>
    <xf numFmtId="198" fontId="70" fillId="0" borderId="0" xfId="20" applyNumberFormat="1" applyFont="1" applyAlignment="1">
      <alignment horizontal="center" vertical="center"/>
    </xf>
    <xf numFmtId="172" fontId="77" fillId="0" borderId="0" xfId="20" applyNumberFormat="1" applyFont="1" applyAlignment="1">
      <alignment horizontal="center" vertical="center"/>
    </xf>
    <xf numFmtId="0" fontId="52" fillId="0" borderId="0" xfId="20" applyFont="1" applyAlignment="1">
      <alignment horizontal="left" vertical="center"/>
    </xf>
    <xf numFmtId="211" fontId="77" fillId="0" borderId="0" xfId="20" applyNumberFormat="1" applyFont="1" applyAlignment="1">
      <alignment horizontal="center" vertical="center"/>
    </xf>
    <xf numFmtId="221" fontId="74" fillId="0" borderId="7" xfId="20" applyNumberFormat="1" applyFont="1" applyBorder="1" applyAlignment="1">
      <alignment horizontal="center" vertical="center"/>
    </xf>
    <xf numFmtId="172" fontId="70" fillId="0" borderId="0" xfId="20" applyNumberFormat="1" applyFont="1" applyAlignment="1">
      <alignment horizontal="center" vertical="center"/>
    </xf>
    <xf numFmtId="172" fontId="52" fillId="0" borderId="0" xfId="20" applyNumberFormat="1" applyFont="1" applyAlignment="1">
      <alignment horizontal="center" vertical="center"/>
    </xf>
    <xf numFmtId="172" fontId="56" fillId="0" borderId="7" xfId="20" applyNumberFormat="1" applyFont="1" applyBorder="1" applyAlignment="1">
      <alignment horizontal="center" vertical="center"/>
    </xf>
    <xf numFmtId="172" fontId="119" fillId="0" borderId="0" xfId="20" applyNumberFormat="1" applyFont="1" applyAlignment="1">
      <alignment horizontal="center" vertical="center"/>
    </xf>
    <xf numFmtId="173" fontId="148" fillId="0" borderId="2" xfId="2" applyNumberFormat="1" applyFont="1" applyBorder="1" applyAlignment="1">
      <alignment vertical="center"/>
    </xf>
    <xf numFmtId="0" fontId="77" fillId="0" borderId="0" xfId="20" applyFont="1" applyAlignment="1">
      <alignment vertical="center"/>
    </xf>
    <xf numFmtId="221" fontId="77" fillId="0" borderId="19" xfId="20" applyNumberFormat="1" applyFont="1" applyBorder="1" applyAlignment="1">
      <alignment horizontal="center" vertical="center"/>
    </xf>
    <xf numFmtId="0" fontId="57" fillId="0" borderId="7" xfId="2" applyFont="1" applyBorder="1" applyAlignment="1">
      <alignment horizontal="left" vertical="center"/>
    </xf>
    <xf numFmtId="229" fontId="75" fillId="37" borderId="0" xfId="2" applyNumberFormat="1" applyFont="1" applyFill="1" applyAlignment="1">
      <alignment vertical="center"/>
    </xf>
    <xf numFmtId="180" fontId="96" fillId="37" borderId="0" xfId="2" applyNumberFormat="1" applyFont="1" applyFill="1" applyAlignment="1">
      <alignment vertical="center"/>
    </xf>
    <xf numFmtId="173" fontId="75" fillId="37" borderId="19" xfId="2" applyNumberFormat="1" applyFont="1" applyFill="1" applyBorder="1" applyAlignment="1">
      <alignment vertical="center"/>
    </xf>
    <xf numFmtId="0" fontId="83" fillId="23" borderId="0" xfId="2" applyFont="1" applyFill="1" applyAlignment="1">
      <alignment vertical="center"/>
    </xf>
    <xf numFmtId="0" fontId="85" fillId="23" borderId="0" xfId="2" applyFont="1" applyFill="1" applyAlignment="1">
      <alignment vertical="center"/>
    </xf>
    <xf numFmtId="179" fontId="83" fillId="23" borderId="0" xfId="2" applyNumberFormat="1" applyFont="1" applyFill="1" applyAlignment="1">
      <alignment horizontal="center" vertical="center"/>
    </xf>
    <xf numFmtId="167" fontId="85" fillId="23" borderId="0" xfId="2" applyNumberFormat="1" applyFont="1" applyFill="1" applyAlignment="1">
      <alignment vertical="center"/>
    </xf>
    <xf numFmtId="172" fontId="74" fillId="0" borderId="15" xfId="20" applyNumberFormat="1" applyFont="1" applyBorder="1" applyAlignment="1">
      <alignment horizontal="center" vertical="center"/>
    </xf>
    <xf numFmtId="172" fontId="56" fillId="0" borderId="0" xfId="20" applyNumberFormat="1" applyFont="1" applyAlignment="1">
      <alignment horizontal="center" vertical="center"/>
    </xf>
    <xf numFmtId="172" fontId="77" fillId="0" borderId="36" xfId="20" applyNumberFormat="1" applyFont="1" applyBorder="1" applyAlignment="1">
      <alignment horizontal="center" vertical="center"/>
    </xf>
    <xf numFmtId="0" fontId="149" fillId="0" borderId="0" xfId="20" applyFont="1" applyAlignment="1">
      <alignment vertical="center"/>
    </xf>
    <xf numFmtId="167" fontId="77" fillId="0" borderId="23" xfId="2" applyNumberFormat="1" applyFont="1" applyBorder="1" applyAlignment="1">
      <alignment vertical="center"/>
    </xf>
    <xf numFmtId="167" fontId="76" fillId="0" borderId="0" xfId="2" applyNumberFormat="1" applyFont="1" applyAlignment="1">
      <alignment vertical="center"/>
    </xf>
    <xf numFmtId="198" fontId="77" fillId="0" borderId="2" xfId="15" applyNumberFormat="1" applyFont="1" applyBorder="1" applyAlignment="1">
      <alignment horizontal="center" vertical="center"/>
    </xf>
    <xf numFmtId="176" fontId="126" fillId="25" borderId="0" xfId="2" applyNumberFormat="1" applyFont="1" applyFill="1" applyAlignment="1">
      <alignment horizontal="center" vertical="center"/>
    </xf>
    <xf numFmtId="172" fontId="143" fillId="0" borderId="0" xfId="0" applyNumberFormat="1" applyFont="1" applyAlignment="1">
      <alignment vertical="center"/>
    </xf>
    <xf numFmtId="172" fontId="150" fillId="2" borderId="0" xfId="0" applyNumberFormat="1" applyFont="1" applyFill="1" applyAlignment="1">
      <alignment vertical="center"/>
    </xf>
    <xf numFmtId="172" fontId="145" fillId="0" borderId="0" xfId="0" applyNumberFormat="1" applyFont="1" applyAlignment="1">
      <alignment vertical="center"/>
    </xf>
    <xf numFmtId="172" fontId="143" fillId="0" borderId="7" xfId="0" applyNumberFormat="1" applyFont="1" applyBorder="1" applyAlignment="1">
      <alignment vertical="center"/>
    </xf>
    <xf numFmtId="172" fontId="144" fillId="0" borderId="0" xfId="0" applyNumberFormat="1" applyFont="1" applyAlignment="1">
      <alignment vertical="center"/>
    </xf>
    <xf numFmtId="172" fontId="143" fillId="12" borderId="5" xfId="0" applyNumberFormat="1" applyFont="1" applyFill="1" applyBorder="1" applyAlignment="1">
      <alignment vertical="center"/>
    </xf>
    <xf numFmtId="221" fontId="74" fillId="36" borderId="0" xfId="2" applyNumberFormat="1" applyFont="1" applyFill="1" applyAlignment="1">
      <alignment horizontal="center" vertical="center"/>
    </xf>
    <xf numFmtId="168" fontId="75" fillId="37" borderId="0" xfId="2" applyNumberFormat="1" applyFont="1" applyFill="1" applyAlignment="1">
      <alignment horizontal="right" vertical="center"/>
    </xf>
    <xf numFmtId="225" fontId="71" fillId="0" borderId="0" xfId="20" applyNumberFormat="1" applyFont="1" applyAlignment="1">
      <alignment horizontal="center" vertical="center"/>
    </xf>
    <xf numFmtId="198" fontId="71" fillId="0" borderId="0" xfId="20" applyNumberFormat="1" applyFont="1" applyAlignment="1">
      <alignment horizontal="center" vertical="center"/>
    </xf>
    <xf numFmtId="0" fontId="151" fillId="0" borderId="0" xfId="1" applyFont="1" applyFill="1" applyBorder="1" applyAlignment="1">
      <alignment vertical="center"/>
    </xf>
    <xf numFmtId="188" fontId="75" fillId="37" borderId="0" xfId="2" applyNumberFormat="1" applyFont="1" applyFill="1" applyAlignment="1">
      <alignment vertical="center"/>
    </xf>
    <xf numFmtId="174" fontId="80" fillId="0" borderId="0" xfId="2" applyNumberFormat="1" applyFont="1" applyAlignment="1">
      <alignment vertical="center"/>
    </xf>
    <xf numFmtId="216" fontId="56" fillId="0" borderId="54" xfId="1" applyNumberFormat="1" applyFont="1" applyBorder="1" applyAlignment="1">
      <alignment vertical="center"/>
    </xf>
    <xf numFmtId="237" fontId="71" fillId="0" borderId="0" xfId="1" applyNumberFormat="1" applyFont="1" applyFill="1" applyAlignment="1">
      <alignment horizontal="right" vertical="center"/>
    </xf>
    <xf numFmtId="0" fontId="56" fillId="0" borderId="0" xfId="1" applyFont="1" applyFill="1" applyAlignment="1">
      <alignment horizontal="left" vertical="center"/>
    </xf>
    <xf numFmtId="0" fontId="56" fillId="0" borderId="7" xfId="1" applyFont="1" applyFill="1" applyBorder="1" applyAlignment="1">
      <alignment horizontal="left" vertical="center"/>
    </xf>
    <xf numFmtId="0" fontId="56" fillId="0" borderId="7" xfId="1" applyFont="1" applyFill="1" applyBorder="1" applyAlignment="1">
      <alignment vertical="center"/>
    </xf>
    <xf numFmtId="0" fontId="73" fillId="0" borderId="0" xfId="1" applyFont="1" applyFill="1" applyAlignment="1">
      <alignment horizontal="left" vertical="center"/>
    </xf>
    <xf numFmtId="250" fontId="76" fillId="0" borderId="0" xfId="15" applyNumberFormat="1" applyFont="1" applyFill="1" applyAlignment="1">
      <alignment horizontal="right" vertical="center"/>
    </xf>
    <xf numFmtId="250" fontId="71" fillId="0" borderId="0" xfId="1" applyNumberFormat="1" applyFont="1" applyFill="1" applyAlignment="1">
      <alignment horizontal="right" vertical="center"/>
    </xf>
    <xf numFmtId="237" fontId="77" fillId="0" borderId="0" xfId="15" applyNumberFormat="1" applyFont="1" applyFill="1" applyBorder="1" applyAlignment="1">
      <alignment horizontal="right" vertical="center"/>
    </xf>
    <xf numFmtId="245" fontId="78" fillId="0" borderId="0" xfId="1" applyNumberFormat="1" applyFont="1" applyFill="1" applyBorder="1" applyAlignment="1">
      <alignment horizontal="right" vertical="center"/>
    </xf>
    <xf numFmtId="245" fontId="74" fillId="0" borderId="0" xfId="1" applyNumberFormat="1" applyFont="1" applyFill="1" applyBorder="1" applyAlignment="1">
      <alignment horizontal="right" vertical="center"/>
    </xf>
    <xf numFmtId="245" fontId="78" fillId="0" borderId="7" xfId="1" applyNumberFormat="1" applyFont="1" applyFill="1" applyBorder="1" applyAlignment="1">
      <alignment horizontal="right" vertical="center"/>
    </xf>
    <xf numFmtId="245" fontId="78" fillId="0" borderId="7" xfId="15" applyNumberFormat="1" applyFont="1" applyFill="1" applyBorder="1" applyAlignment="1">
      <alignment horizontal="right" vertical="center"/>
    </xf>
    <xf numFmtId="245" fontId="74" fillId="0" borderId="7" xfId="15" applyNumberFormat="1" applyFont="1" applyFill="1" applyBorder="1" applyAlignment="1">
      <alignment horizontal="right" vertical="center"/>
    </xf>
    <xf numFmtId="245" fontId="75" fillId="0" borderId="7" xfId="1" applyNumberFormat="1" applyFont="1" applyFill="1" applyBorder="1" applyAlignment="1">
      <alignment horizontal="right" vertical="center"/>
    </xf>
    <xf numFmtId="245" fontId="75" fillId="0" borderId="0" xfId="1" applyNumberFormat="1" applyFont="1" applyFill="1" applyBorder="1" applyAlignment="1">
      <alignment horizontal="right" vertical="center"/>
    </xf>
    <xf numFmtId="245" fontId="75" fillId="37" borderId="0" xfId="1" applyNumberFormat="1" applyFont="1" applyFill="1" applyAlignment="1">
      <alignment vertical="center"/>
    </xf>
    <xf numFmtId="245" fontId="75" fillId="37" borderId="0" xfId="1" applyNumberFormat="1" applyFont="1" applyFill="1" applyBorder="1" applyAlignment="1">
      <alignment horizontal="right" vertical="center"/>
    </xf>
    <xf numFmtId="245" fontId="77" fillId="0" borderId="0" xfId="1" applyNumberFormat="1" applyFont="1" applyFill="1" applyBorder="1" applyAlignment="1">
      <alignment horizontal="right" vertical="center"/>
    </xf>
    <xf numFmtId="172" fontId="77" fillId="39" borderId="0" xfId="1" applyNumberFormat="1" applyFont="1" applyFill="1" applyAlignment="1">
      <alignment horizontal="center" vertical="center"/>
    </xf>
    <xf numFmtId="248" fontId="76" fillId="37" borderId="0" xfId="1" applyNumberFormat="1" applyFont="1" applyFill="1" applyAlignment="1">
      <alignment horizontal="center" vertical="center"/>
    </xf>
    <xf numFmtId="248" fontId="126" fillId="37" borderId="0" xfId="1" applyNumberFormat="1" applyFont="1" applyFill="1" applyAlignment="1">
      <alignment horizontal="center" vertical="center"/>
    </xf>
    <xf numFmtId="217" fontId="76" fillId="39" borderId="0" xfId="15" applyNumberFormat="1" applyFont="1" applyFill="1" applyBorder="1" applyAlignment="1">
      <alignment horizontal="right" vertical="center"/>
    </xf>
    <xf numFmtId="237" fontId="71" fillId="37" borderId="0" xfId="1" applyNumberFormat="1" applyFont="1" applyFill="1" applyAlignment="1">
      <alignment horizontal="right" vertical="center"/>
    </xf>
    <xf numFmtId="237" fontId="77" fillId="37" borderId="0" xfId="1" applyNumberFormat="1" applyFont="1" applyFill="1" applyAlignment="1">
      <alignment horizontal="center" vertical="center"/>
    </xf>
    <xf numFmtId="237" fontId="75" fillId="37" borderId="0" xfId="1" applyNumberFormat="1" applyFont="1" applyFill="1" applyAlignment="1">
      <alignment horizontal="center" vertical="center"/>
    </xf>
    <xf numFmtId="237" fontId="76" fillId="0" borderId="0" xfId="1" applyNumberFormat="1" applyFont="1" applyFill="1" applyBorder="1" applyAlignment="1">
      <alignment horizontal="right" vertical="center"/>
    </xf>
    <xf numFmtId="237" fontId="76" fillId="39" borderId="0" xfId="1" applyNumberFormat="1" applyFont="1" applyFill="1" applyBorder="1" applyAlignment="1">
      <alignment horizontal="right" vertical="center"/>
    </xf>
    <xf numFmtId="217" fontId="77" fillId="37" borderId="0" xfId="1" applyNumberFormat="1" applyFont="1" applyFill="1" applyAlignment="1">
      <alignment horizontal="center" vertical="center"/>
    </xf>
    <xf numFmtId="245" fontId="75" fillId="35" borderId="0" xfId="1" applyNumberFormat="1" applyFont="1" applyFill="1" applyBorder="1" applyAlignment="1">
      <alignment horizontal="right" vertical="center"/>
    </xf>
    <xf numFmtId="245" fontId="151" fillId="39" borderId="0" xfId="1" applyNumberFormat="1" applyFont="1" applyFill="1" applyAlignment="1">
      <alignment horizontal="right" vertical="center"/>
    </xf>
    <xf numFmtId="245" fontId="56" fillId="0" borderId="0" xfId="1" applyNumberFormat="1" applyFont="1" applyAlignment="1">
      <alignment vertical="center"/>
    </xf>
    <xf numFmtId="245" fontId="75" fillId="0" borderId="0" xfId="1" applyNumberFormat="1" applyFont="1" applyAlignment="1">
      <alignment vertical="center"/>
    </xf>
    <xf numFmtId="245" fontId="56" fillId="0" borderId="0" xfId="1" applyNumberFormat="1" applyFont="1" applyFill="1" applyBorder="1" applyAlignment="1">
      <alignment horizontal="right" vertical="center"/>
    </xf>
    <xf numFmtId="245" fontId="75" fillId="35" borderId="7" xfId="1" applyNumberFormat="1" applyFont="1" applyFill="1" applyBorder="1" applyAlignment="1">
      <alignment horizontal="right" vertical="center"/>
    </xf>
    <xf numFmtId="245" fontId="74" fillId="39" borderId="7" xfId="1" applyNumberFormat="1" applyFont="1" applyFill="1" applyBorder="1" applyAlignment="1">
      <alignment horizontal="right" vertical="center"/>
    </xf>
    <xf numFmtId="245" fontId="78" fillId="37" borderId="0" xfId="1" applyNumberFormat="1" applyFont="1" applyFill="1" applyBorder="1" applyAlignment="1">
      <alignment horizontal="right" vertical="center"/>
    </xf>
    <xf numFmtId="245" fontId="77" fillId="0" borderId="0" xfId="1" applyNumberFormat="1" applyFont="1" applyAlignment="1">
      <alignment horizontal="right" vertical="center"/>
    </xf>
    <xf numFmtId="245" fontId="77" fillId="0" borderId="0" xfId="1" applyNumberFormat="1" applyFont="1" applyAlignment="1">
      <alignment vertical="center"/>
    </xf>
    <xf numFmtId="245" fontId="58" fillId="0" borderId="0" xfId="1" applyNumberFormat="1" applyFont="1" applyAlignment="1">
      <alignment vertical="center"/>
    </xf>
    <xf numFmtId="245" fontId="57" fillId="0" borderId="0" xfId="1" applyNumberFormat="1" applyFont="1" applyAlignment="1">
      <alignment vertical="center"/>
    </xf>
    <xf numFmtId="245" fontId="131" fillId="0" borderId="0" xfId="1" applyNumberFormat="1" applyFont="1" applyAlignment="1">
      <alignment vertical="center"/>
    </xf>
    <xf numFmtId="245" fontId="75" fillId="38" borderId="0" xfId="1" applyNumberFormat="1" applyFont="1" applyFill="1" applyAlignment="1">
      <alignment vertical="center"/>
    </xf>
    <xf numFmtId="245" fontId="56" fillId="0" borderId="7" xfId="1" applyNumberFormat="1" applyFont="1" applyBorder="1" applyAlignment="1">
      <alignment vertical="center"/>
    </xf>
    <xf numFmtId="245" fontId="82" fillId="0" borderId="0" xfId="2" applyNumberFormat="1" applyFont="1" applyAlignment="1">
      <alignment vertical="center"/>
    </xf>
    <xf numFmtId="245" fontId="58" fillId="0" borderId="0" xfId="2" applyNumberFormat="1" applyFont="1" applyAlignment="1">
      <alignment vertical="center"/>
    </xf>
    <xf numFmtId="245" fontId="74" fillId="0" borderId="0" xfId="2" applyNumberFormat="1" applyFont="1" applyAlignment="1">
      <alignment vertical="center"/>
    </xf>
    <xf numFmtId="245" fontId="70" fillId="0" borderId="0" xfId="2" applyNumberFormat="1" applyFont="1" applyAlignment="1">
      <alignment vertical="center"/>
    </xf>
    <xf numFmtId="245" fontId="77" fillId="0" borderId="0" xfId="2" applyNumberFormat="1" applyFont="1" applyAlignment="1">
      <alignment vertical="center"/>
    </xf>
    <xf numFmtId="245" fontId="82" fillId="20" borderId="0" xfId="2" applyNumberFormat="1" applyFont="1" applyFill="1" applyAlignment="1">
      <alignment vertical="center"/>
    </xf>
    <xf numFmtId="245" fontId="74" fillId="4" borderId="0" xfId="2" applyNumberFormat="1" applyFont="1" applyFill="1" applyAlignment="1">
      <alignment vertical="center"/>
    </xf>
    <xf numFmtId="245" fontId="78" fillId="20" borderId="0" xfId="2" applyNumberFormat="1" applyFont="1" applyFill="1" applyAlignment="1">
      <alignment vertical="center"/>
    </xf>
    <xf numFmtId="245" fontId="93" fillId="0" borderId="0" xfId="2" applyNumberFormat="1" applyFont="1" applyAlignment="1">
      <alignment vertical="center"/>
    </xf>
    <xf numFmtId="245" fontId="57" fillId="0" borderId="0" xfId="2" applyNumberFormat="1" applyFont="1" applyAlignment="1">
      <alignment vertical="center"/>
    </xf>
    <xf numFmtId="250" fontId="76" fillId="0" borderId="0" xfId="2" applyNumberFormat="1" applyFont="1" applyAlignment="1">
      <alignment horizontal="right" vertical="center"/>
    </xf>
    <xf numFmtId="250" fontId="76" fillId="4" borderId="0" xfId="2" applyNumberFormat="1" applyFont="1" applyFill="1" applyAlignment="1">
      <alignment horizontal="right" vertical="center"/>
    </xf>
    <xf numFmtId="250" fontId="84" fillId="0" borderId="0" xfId="2" applyNumberFormat="1" applyFont="1" applyAlignment="1">
      <alignment horizontal="center" vertical="center"/>
    </xf>
    <xf numFmtId="250" fontId="57" fillId="0" borderId="0" xfId="2" applyNumberFormat="1" applyFont="1" applyAlignment="1">
      <alignment horizontal="center" vertical="center"/>
    </xf>
    <xf numFmtId="250" fontId="41" fillId="0" borderId="0" xfId="2" applyNumberFormat="1" applyFont="1" applyAlignment="1">
      <alignment horizontal="center" vertical="center"/>
    </xf>
    <xf numFmtId="237" fontId="76" fillId="0" borderId="0" xfId="2" applyNumberFormat="1" applyFont="1" applyAlignment="1">
      <alignment vertical="center"/>
    </xf>
    <xf numFmtId="237" fontId="76" fillId="4" borderId="0" xfId="2" applyNumberFormat="1" applyFont="1" applyFill="1" applyAlignment="1">
      <alignment vertical="center"/>
    </xf>
    <xf numFmtId="237" fontId="94" fillId="0" borderId="0" xfId="2" applyNumberFormat="1" applyFont="1" applyAlignment="1">
      <alignment vertical="center"/>
    </xf>
    <xf numFmtId="0" fontId="71" fillId="0" borderId="0" xfId="2" applyFont="1" applyAlignment="1">
      <alignment horizontal="right" vertical="center"/>
    </xf>
    <xf numFmtId="169" fontId="82" fillId="0" borderId="0" xfId="1" applyNumberFormat="1" applyFont="1" applyBorder="1" applyAlignment="1">
      <alignment horizontal="center" vertical="center"/>
    </xf>
    <xf numFmtId="225" fontId="82" fillId="0" borderId="0" xfId="1" applyNumberFormat="1" applyFont="1" applyBorder="1" applyAlignment="1">
      <alignment horizontal="center" vertical="center"/>
    </xf>
    <xf numFmtId="0" fontId="70" fillId="0" borderId="0" xfId="20" applyFont="1" applyAlignment="1">
      <alignment horizontal="center" vertical="center"/>
    </xf>
    <xf numFmtId="245" fontId="70" fillId="0" borderId="0" xfId="24" applyNumberFormat="1" applyFont="1" applyAlignment="1">
      <alignment horizontal="right" vertical="center"/>
    </xf>
    <xf numFmtId="245" fontId="82" fillId="0" borderId="0" xfId="24" applyNumberFormat="1" applyFont="1" applyAlignment="1">
      <alignment horizontal="right" vertical="center"/>
    </xf>
    <xf numFmtId="245" fontId="79" fillId="0" borderId="0" xfId="24" applyNumberFormat="1" applyFont="1" applyAlignment="1">
      <alignment horizontal="right" vertical="center"/>
    </xf>
    <xf numFmtId="245" fontId="56" fillId="0" borderId="7" xfId="24" applyNumberFormat="1" applyFont="1" applyBorder="1" applyAlignment="1">
      <alignment horizontal="right" vertical="center"/>
    </xf>
    <xf numFmtId="251" fontId="52" fillId="0" borderId="0" xfId="24" applyNumberFormat="1" applyFont="1" applyAlignment="1">
      <alignment vertical="center"/>
    </xf>
    <xf numFmtId="251" fontId="56" fillId="0" borderId="0" xfId="24" applyNumberFormat="1" applyFont="1" applyAlignment="1">
      <alignment vertical="center"/>
    </xf>
    <xf numFmtId="251" fontId="73" fillId="0" borderId="0" xfId="24" applyNumberFormat="1" applyFont="1" applyAlignment="1">
      <alignment vertical="center"/>
    </xf>
    <xf numFmtId="251" fontId="58" fillId="0" borderId="7" xfId="24" applyNumberFormat="1" applyFont="1" applyBorder="1" applyAlignment="1">
      <alignment horizontal="right" vertical="center"/>
    </xf>
    <xf numFmtId="245" fontId="74" fillId="0" borderId="0" xfId="24" applyNumberFormat="1" applyFont="1" applyAlignment="1">
      <alignment horizontal="right" vertical="center"/>
    </xf>
    <xf numFmtId="245" fontId="77" fillId="0" borderId="0" xfId="24" applyNumberFormat="1" applyFont="1" applyAlignment="1">
      <alignment horizontal="right" vertical="center"/>
    </xf>
    <xf numFmtId="177" fontId="77" fillId="0" borderId="0" xfId="24" applyNumberFormat="1" applyFont="1" applyAlignment="1">
      <alignment horizontal="right" vertical="center"/>
    </xf>
    <xf numFmtId="177" fontId="77" fillId="0" borderId="0" xfId="24" applyNumberFormat="1" applyFont="1" applyAlignment="1">
      <alignment vertical="center"/>
    </xf>
    <xf numFmtId="235" fontId="77" fillId="0" borderId="0" xfId="24" applyNumberFormat="1" applyFont="1" applyAlignment="1">
      <alignment horizontal="right" vertical="center"/>
    </xf>
    <xf numFmtId="221" fontId="77" fillId="0" borderId="0" xfId="24" applyNumberFormat="1" applyFont="1" applyAlignment="1">
      <alignment horizontal="right" vertical="center"/>
    </xf>
    <xf numFmtId="235" fontId="77" fillId="0" borderId="0" xfId="24" applyNumberFormat="1" applyFont="1" applyAlignment="1">
      <alignment vertical="center"/>
    </xf>
    <xf numFmtId="245" fontId="77" fillId="0" borderId="0" xfId="24" applyNumberFormat="1" applyFont="1" applyAlignment="1">
      <alignment vertical="center"/>
    </xf>
    <xf numFmtId="245" fontId="74" fillId="0" borderId="7" xfId="24" applyNumberFormat="1" applyFont="1" applyBorder="1" applyAlignment="1">
      <alignment vertical="center"/>
    </xf>
    <xf numFmtId="245" fontId="74" fillId="0" borderId="7" xfId="24" applyNumberFormat="1" applyFont="1" applyBorder="1" applyAlignment="1">
      <alignment horizontal="right" vertical="center"/>
    </xf>
    <xf numFmtId="245" fontId="131" fillId="0" borderId="0" xfId="24" applyNumberFormat="1" applyFont="1" applyAlignment="1">
      <alignment vertical="center"/>
    </xf>
    <xf numFmtId="245" fontId="56" fillId="0" borderId="7" xfId="24" applyNumberFormat="1" applyFont="1" applyBorder="1" applyAlignment="1">
      <alignment vertical="center"/>
    </xf>
    <xf numFmtId="245" fontId="74" fillId="0" borderId="0" xfId="1" applyNumberFormat="1" applyFont="1" applyAlignment="1">
      <alignment horizontal="right" vertical="center"/>
    </xf>
    <xf numFmtId="245" fontId="56" fillId="0" borderId="0" xfId="1" applyNumberFormat="1" applyFont="1" applyAlignment="1">
      <alignment horizontal="right" vertical="center"/>
    </xf>
    <xf numFmtId="245" fontId="56" fillId="0" borderId="0" xfId="1" applyNumberFormat="1" applyFont="1" applyFill="1" applyAlignment="1">
      <alignment horizontal="right" vertical="center"/>
    </xf>
    <xf numFmtId="245" fontId="52" fillId="0" borderId="0" xfId="1" applyNumberFormat="1" applyFont="1" applyAlignment="1">
      <alignment horizontal="right" vertical="center"/>
    </xf>
    <xf numFmtId="245" fontId="78" fillId="37" borderId="0" xfId="1" applyNumberFormat="1" applyFont="1" applyFill="1" applyAlignment="1">
      <alignment horizontal="center" vertical="center"/>
    </xf>
    <xf numFmtId="245" fontId="74" fillId="37" borderId="0" xfId="1" applyNumberFormat="1" applyFont="1" applyFill="1" applyAlignment="1">
      <alignment horizontal="center" vertical="center"/>
    </xf>
    <xf numFmtId="222" fontId="131" fillId="12" borderId="0" xfId="1" applyNumberFormat="1" applyFont="1" applyFill="1" applyAlignment="1">
      <alignment horizontal="center" vertical="center"/>
    </xf>
    <xf numFmtId="222" fontId="77" fillId="0" borderId="0" xfId="1" applyNumberFormat="1" applyFont="1" applyAlignment="1">
      <alignment horizontal="center" vertical="center"/>
    </xf>
    <xf numFmtId="245" fontId="77" fillId="12" borderId="0" xfId="1" applyNumberFormat="1" applyFont="1" applyFill="1" applyAlignment="1">
      <alignment horizontal="center" vertical="center"/>
    </xf>
    <xf numFmtId="245" fontId="77" fillId="0" borderId="0" xfId="1" applyNumberFormat="1" applyFont="1" applyFill="1" applyAlignment="1">
      <alignment horizontal="center" vertical="center"/>
    </xf>
    <xf numFmtId="245" fontId="56" fillId="0" borderId="7" xfId="1" applyNumberFormat="1" applyFont="1" applyBorder="1" applyAlignment="1">
      <alignment horizontal="center" vertical="center"/>
    </xf>
    <xf numFmtId="245" fontId="52" fillId="0" borderId="0" xfId="1" applyNumberFormat="1" applyFont="1" applyAlignment="1">
      <alignment horizontal="center" vertical="center"/>
    </xf>
    <xf numFmtId="245" fontId="56" fillId="0" borderId="0" xfId="1" applyNumberFormat="1" applyFont="1" applyAlignment="1">
      <alignment horizontal="center" vertical="center"/>
    </xf>
    <xf numFmtId="245" fontId="133" fillId="37" borderId="0" xfId="1" applyNumberFormat="1" applyFont="1" applyFill="1" applyAlignment="1">
      <alignment horizontal="center" vertical="center"/>
    </xf>
    <xf numFmtId="0" fontId="59" fillId="7" borderId="0" xfId="2" applyFont="1" applyFill="1" applyAlignment="1">
      <alignment horizontal="center" vertical="center" textRotation="90"/>
    </xf>
    <xf numFmtId="208" fontId="58" fillId="17" borderId="0" xfId="13" applyFont="1" applyFill="1" applyBorder="1" applyAlignment="1">
      <alignment horizontal="center" vertical="center" wrapText="1"/>
    </xf>
    <xf numFmtId="0" fontId="55" fillId="0" borderId="0" xfId="9" applyNumberFormat="1" applyFont="1" applyFill="1" applyAlignment="1">
      <alignment horizontal="center"/>
    </xf>
    <xf numFmtId="0" fontId="53" fillId="0" borderId="32" xfId="7" applyFont="1" applyBorder="1" applyAlignment="1">
      <alignment horizontal="left" vertical="center"/>
    </xf>
  </cellXfs>
  <cellStyles count="66">
    <cellStyle name="%" xfId="18" xr:uid="{AD24D179-C0F8-4BD7-B66A-51C884E67E91}"/>
    <cellStyle name="0.0" xfId="17" xr:uid="{07CF1C4B-D274-4170-B93A-7E406B02A5EF}"/>
    <cellStyle name="60% - Accent1 2" xfId="13" xr:uid="{4E6C4157-F3D5-4740-B26C-A4167E9C3B9B}"/>
    <cellStyle name="Comma" xfId="19" builtinId="3"/>
    <cellStyle name="Comma 2" xfId="23" xr:uid="{A5F53600-1840-41EC-9592-15064DC9979D}"/>
    <cellStyle name="Comma 2 2" xfId="59" xr:uid="{A6F9131E-DF6D-4D56-8351-237CCD039C04}"/>
    <cellStyle name="Comma 3 3" xfId="6" xr:uid="{298EA0E8-08EC-4045-8917-5E476C63C1BD}"/>
    <cellStyle name="Index" xfId="4" xr:uid="{0A28A162-2237-495A-A165-141C56C73FEF}"/>
    <cellStyle name="Normal" xfId="0" builtinId="0"/>
    <cellStyle name="Normal 10" xfId="37" xr:uid="{B8CAC764-9252-4FA5-A8BE-0ADB7E00D889}"/>
    <cellStyle name="Normal 10 2" xfId="60" xr:uid="{939C9AD8-C479-4EF6-A510-4A29FBBAC3E7}"/>
    <cellStyle name="Normal 11" xfId="39" xr:uid="{7A89A75C-8EBD-419E-BB50-A1F6137A9A2A}"/>
    <cellStyle name="Normal 12" xfId="41" xr:uid="{72A6FF00-1012-45E0-9565-1BAE17CCAA7D}"/>
    <cellStyle name="Normal 13" xfId="43" xr:uid="{44970C05-4B8C-4C8F-B95D-DF857098E5B8}"/>
    <cellStyle name="Normal 13 3" xfId="5" xr:uid="{456387FB-9B9B-47DE-A1DF-6768B05EDD92}"/>
    <cellStyle name="Normal 14" xfId="46" xr:uid="{2A3D033B-2AB0-45DB-B75A-67F2CB1CEDE1}"/>
    <cellStyle name="Normal 15" xfId="48" xr:uid="{4547D6A1-54D6-4EE0-87A5-BB28D08A2531}"/>
    <cellStyle name="Normal 16" xfId="50" xr:uid="{42ED220A-052E-4796-AAB0-F8CA08EB353F}"/>
    <cellStyle name="Normal 17" xfId="51" xr:uid="{E968A23E-F0CA-41E0-A07C-84CAD8ECFCBB}"/>
    <cellStyle name="Normal 18" xfId="65" xr:uid="{8287C3F4-8C50-4684-8AC4-FADF8B9B3119}"/>
    <cellStyle name="Normal 2" xfId="20" xr:uid="{C0F76825-C3DF-4131-BD50-D761E873E0C3}"/>
    <cellStyle name="Normal 2 2" xfId="24" xr:uid="{D1F293CF-C524-4E1D-97DF-8232AF2ECBB4}"/>
    <cellStyle name="Normal 2 2 3" xfId="2" xr:uid="{F17D2A24-5BDD-42A2-BE11-ED85266B50F9}"/>
    <cellStyle name="Normal 2 2 3 2" xfId="25" xr:uid="{11A32247-6020-4CD3-9E70-497827FDCCC0}"/>
    <cellStyle name="Normal 2 2 3 3" xfId="26" xr:uid="{F6AA721D-3964-4C76-B004-E6A155BCCC2E}"/>
    <cellStyle name="Normal 2 3" xfId="9" xr:uid="{385E5899-C1D0-463E-A2B8-2BEBB9776C0B}"/>
    <cellStyle name="Normal 2 4" xfId="12" xr:uid="{06F0FBF6-AEB4-418B-A0C0-4175A02B67F4}"/>
    <cellStyle name="Normal 2 5" xfId="1" xr:uid="{6B29D97A-D9E6-4B79-9114-827AB592E6BD}"/>
    <cellStyle name="Normal 22" xfId="28" xr:uid="{BA63EE70-F9CD-4B69-8657-38DDEC4BD96F}"/>
    <cellStyle name="Normal 3" xfId="16" xr:uid="{189DC335-C260-4874-A8F7-F07463F0588F}"/>
    <cellStyle name="Normal 3 2" xfId="63" xr:uid="{4D62FD2A-2F2F-43AA-B6D2-3F04F5B8F653}"/>
    <cellStyle name="Normal 3 5" xfId="7" xr:uid="{2175E0EC-FA79-4991-B5BB-1CF6F53FEDFC}"/>
    <cellStyle name="Normal 4" xfId="11" xr:uid="{095DC322-E2FD-4F87-BC00-683224704107}"/>
    <cellStyle name="Normal 4 2" xfId="57" xr:uid="{A0EB78B1-C5C0-4599-B685-7ED05FEFD3BC}"/>
    <cellStyle name="Normal 4 2 2" xfId="58" xr:uid="{CF559C97-AC05-4169-8F17-4A1BB2DEB05E}"/>
    <cellStyle name="Normal 4 3" xfId="64" xr:uid="{2DB5A44D-2141-4338-9BB6-A0B49C4D72CA}"/>
    <cellStyle name="Normal 5" xfId="8" xr:uid="{A9A7C0A6-FC86-4893-BEFE-904CEED485F9}"/>
    <cellStyle name="Normal 5 2" xfId="3" xr:uid="{FC7AB4A2-5FCE-4921-9847-2811BC072186}"/>
    <cellStyle name="Normal 5 3" xfId="53" xr:uid="{6268BA00-79D6-48D3-A44D-2844B9D8D8AF}"/>
    <cellStyle name="Normal 6" xfId="27" xr:uid="{678668BC-F133-44C2-8325-776D56154B47}"/>
    <cellStyle name="Normal 6 2" xfId="54" xr:uid="{2A8EF446-1F28-4570-85FD-6D29C134DC14}"/>
    <cellStyle name="Normal 7" xfId="29" xr:uid="{89853DED-C889-49F3-864B-5A7809188B9A}"/>
    <cellStyle name="Normal 7 2" xfId="31" xr:uid="{E3EA24F6-EBA5-4152-B8CE-F7A02C00073A}"/>
    <cellStyle name="Normal 7 3" xfId="61" xr:uid="{221A0FBA-7053-4FB1-958F-EE0567A34320}"/>
    <cellStyle name="Normal 8" xfId="33" xr:uid="{0591364A-516D-4C55-B73E-0B408D527470}"/>
    <cellStyle name="Normal 8 2" xfId="36" xr:uid="{17F20139-CF9F-4AD1-98A3-BD24372CC065}"/>
    <cellStyle name="Normal 8 3" xfId="38" xr:uid="{11FFCFCC-04F0-44FC-B20F-E426BB3617D2}"/>
    <cellStyle name="Normal 8 4" xfId="44" xr:uid="{BC18B564-976E-4341-AF55-5507A94E23D0}"/>
    <cellStyle name="Normal 8 5" xfId="55" xr:uid="{57F05D3C-BB1D-4BA7-A925-0F998ADE99F0}"/>
    <cellStyle name="Normal 9" xfId="35" xr:uid="{70F60A63-C17B-49F4-A6E5-225DA6619D56}"/>
    <cellStyle name="Normal 9 2" xfId="56" xr:uid="{13B91492-D7ED-43A7-9236-BCCC366CBB15}"/>
    <cellStyle name="Page Name" xfId="22" xr:uid="{1007435B-1BDC-4AA7-B3E9-EBFF46789601}"/>
    <cellStyle name="Percent" xfId="15" builtinId="5"/>
    <cellStyle name="Percent 10" xfId="52" xr:uid="{D2A2ABA8-B632-4D2C-B436-9225E105DAEA}"/>
    <cellStyle name="Percent 2" xfId="14" xr:uid="{B1FB4B1C-F9DA-428C-AFA9-3BBE561EF332}"/>
    <cellStyle name="Percent 2 2" xfId="10" xr:uid="{21F8F0A8-2BB4-45D7-9405-747E6CFB9A92}"/>
    <cellStyle name="Percent 2 3" xfId="62" xr:uid="{92B0A5B1-5FF5-4A0B-84FC-F1B8C4E78249}"/>
    <cellStyle name="Percent 3" xfId="30" xr:uid="{E9649F33-77AB-41D7-945A-57D52F2A0F2E}"/>
    <cellStyle name="Percent 3 2" xfId="32" xr:uid="{8C34D5EE-1937-45EE-B359-219E451E184D}"/>
    <cellStyle name="Percent 4" xfId="34" xr:uid="{A593724E-36F4-4220-9CF9-B9E75E17986A}"/>
    <cellStyle name="Percent 5" xfId="40" xr:uid="{8DD3DEC8-A288-42B4-BE83-A1F3909E9453}"/>
    <cellStyle name="Percent 6" xfId="42" xr:uid="{667FAB67-A2D8-4A05-988B-B7A875B06984}"/>
    <cellStyle name="Percent 7" xfId="45" xr:uid="{AC77668D-F440-49DB-A339-8762D99C3783}"/>
    <cellStyle name="Percent 8" xfId="47" xr:uid="{1537B66C-8820-404F-BC70-964DBA5B489C}"/>
    <cellStyle name="Percent 9" xfId="49" xr:uid="{9FAEC0C0-7765-4E31-AA42-513D1D8A2A25}"/>
    <cellStyle name="Project" xfId="21" xr:uid="{0463BAFC-8501-4C7F-9F45-F873316BF118}"/>
  </cellStyles>
  <dxfs count="1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b/>
        <i/>
        <condense val="0"/>
        <extend val="0"/>
        <color indexed="10"/>
      </font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b/>
        <i/>
        <condense val="0"/>
        <extend val="0"/>
        <color indexed="10"/>
      </font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  <dxf>
      <font>
        <color rgb="FF00B050"/>
      </font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  <color rgb="FFFFFFCC"/>
      <color rgb="FFC1C1FF"/>
      <color rgb="FFFCFEE6"/>
      <color rgb="FF0000FF"/>
      <color rgb="FFF4EDF9"/>
      <color rgb="FFFFFF00"/>
      <color rgb="FFC6F2FF"/>
      <color rgb="FFF3EEE0"/>
      <color rgb="FFBCE2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6.xml"/><Relationship Id="rId21" Type="http://schemas.openxmlformats.org/officeDocument/2006/relationships/externalLink" Target="externalLinks/externalLink1.xml"/><Relationship Id="rId42" Type="http://schemas.openxmlformats.org/officeDocument/2006/relationships/externalLink" Target="externalLinks/externalLink22.xml"/><Relationship Id="rId47" Type="http://schemas.openxmlformats.org/officeDocument/2006/relationships/externalLink" Target="externalLinks/externalLink27.xml"/><Relationship Id="rId63" Type="http://schemas.openxmlformats.org/officeDocument/2006/relationships/externalLink" Target="externalLinks/externalLink43.xml"/><Relationship Id="rId68" Type="http://schemas.openxmlformats.org/officeDocument/2006/relationships/externalLink" Target="externalLinks/externalLink48.xml"/><Relationship Id="rId84" Type="http://schemas.openxmlformats.org/officeDocument/2006/relationships/externalLink" Target="externalLinks/externalLink64.xml"/><Relationship Id="rId89" Type="http://schemas.openxmlformats.org/officeDocument/2006/relationships/externalLink" Target="externalLinks/externalLink6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53" Type="http://schemas.openxmlformats.org/officeDocument/2006/relationships/externalLink" Target="externalLinks/externalLink33.xml"/><Relationship Id="rId58" Type="http://schemas.openxmlformats.org/officeDocument/2006/relationships/externalLink" Target="externalLinks/externalLink38.xml"/><Relationship Id="rId74" Type="http://schemas.openxmlformats.org/officeDocument/2006/relationships/externalLink" Target="externalLinks/externalLink54.xml"/><Relationship Id="rId79" Type="http://schemas.openxmlformats.org/officeDocument/2006/relationships/externalLink" Target="externalLinks/externalLink59.xml"/><Relationship Id="rId5" Type="http://schemas.openxmlformats.org/officeDocument/2006/relationships/worksheet" Target="worksheets/sheet5.xml"/><Relationship Id="rId90" Type="http://schemas.openxmlformats.org/officeDocument/2006/relationships/theme" Target="theme/theme1.xml"/><Relationship Id="rId95" Type="http://schemas.openxmlformats.org/officeDocument/2006/relationships/customXml" Target="../customXml/item2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43" Type="http://schemas.openxmlformats.org/officeDocument/2006/relationships/externalLink" Target="externalLinks/externalLink23.xml"/><Relationship Id="rId48" Type="http://schemas.openxmlformats.org/officeDocument/2006/relationships/externalLink" Target="externalLinks/externalLink28.xml"/><Relationship Id="rId64" Type="http://schemas.openxmlformats.org/officeDocument/2006/relationships/externalLink" Target="externalLinks/externalLink44.xml"/><Relationship Id="rId69" Type="http://schemas.openxmlformats.org/officeDocument/2006/relationships/externalLink" Target="externalLinks/externalLink49.xml"/><Relationship Id="rId80" Type="http://schemas.openxmlformats.org/officeDocument/2006/relationships/externalLink" Target="externalLinks/externalLink60.xml"/><Relationship Id="rId85" Type="http://schemas.openxmlformats.org/officeDocument/2006/relationships/externalLink" Target="externalLinks/externalLink6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Relationship Id="rId46" Type="http://schemas.openxmlformats.org/officeDocument/2006/relationships/externalLink" Target="externalLinks/externalLink26.xml"/><Relationship Id="rId59" Type="http://schemas.openxmlformats.org/officeDocument/2006/relationships/externalLink" Target="externalLinks/externalLink39.xml"/><Relationship Id="rId67" Type="http://schemas.openxmlformats.org/officeDocument/2006/relationships/externalLink" Target="externalLinks/externalLink47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21.xml"/><Relationship Id="rId54" Type="http://schemas.openxmlformats.org/officeDocument/2006/relationships/externalLink" Target="externalLinks/externalLink34.xml"/><Relationship Id="rId62" Type="http://schemas.openxmlformats.org/officeDocument/2006/relationships/externalLink" Target="externalLinks/externalLink42.xml"/><Relationship Id="rId70" Type="http://schemas.openxmlformats.org/officeDocument/2006/relationships/externalLink" Target="externalLinks/externalLink50.xml"/><Relationship Id="rId75" Type="http://schemas.openxmlformats.org/officeDocument/2006/relationships/externalLink" Target="externalLinks/externalLink55.xml"/><Relationship Id="rId83" Type="http://schemas.openxmlformats.org/officeDocument/2006/relationships/externalLink" Target="externalLinks/externalLink63.xml"/><Relationship Id="rId88" Type="http://schemas.openxmlformats.org/officeDocument/2006/relationships/externalLink" Target="externalLinks/externalLink68.xml"/><Relationship Id="rId91" Type="http://schemas.openxmlformats.org/officeDocument/2006/relationships/styles" Target="styles.xml"/><Relationship Id="rId9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49" Type="http://schemas.openxmlformats.org/officeDocument/2006/relationships/externalLink" Target="externalLinks/externalLink29.xml"/><Relationship Id="rId57" Type="http://schemas.openxmlformats.org/officeDocument/2006/relationships/externalLink" Target="externalLinks/externalLink37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1.xml"/><Relationship Id="rId44" Type="http://schemas.openxmlformats.org/officeDocument/2006/relationships/externalLink" Target="externalLinks/externalLink24.xml"/><Relationship Id="rId52" Type="http://schemas.openxmlformats.org/officeDocument/2006/relationships/externalLink" Target="externalLinks/externalLink32.xml"/><Relationship Id="rId60" Type="http://schemas.openxmlformats.org/officeDocument/2006/relationships/externalLink" Target="externalLinks/externalLink40.xml"/><Relationship Id="rId65" Type="http://schemas.openxmlformats.org/officeDocument/2006/relationships/externalLink" Target="externalLinks/externalLink45.xml"/><Relationship Id="rId73" Type="http://schemas.openxmlformats.org/officeDocument/2006/relationships/externalLink" Target="externalLinks/externalLink53.xml"/><Relationship Id="rId78" Type="http://schemas.openxmlformats.org/officeDocument/2006/relationships/externalLink" Target="externalLinks/externalLink58.xml"/><Relationship Id="rId81" Type="http://schemas.openxmlformats.org/officeDocument/2006/relationships/externalLink" Target="externalLinks/externalLink61.xml"/><Relationship Id="rId86" Type="http://schemas.openxmlformats.org/officeDocument/2006/relationships/externalLink" Target="externalLinks/externalLink66.xml"/><Relationship Id="rId9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30.xml"/><Relationship Id="rId55" Type="http://schemas.openxmlformats.org/officeDocument/2006/relationships/externalLink" Target="externalLinks/externalLink35.xml"/><Relationship Id="rId76" Type="http://schemas.openxmlformats.org/officeDocument/2006/relationships/externalLink" Target="externalLinks/externalLink56.xml"/><Relationship Id="rId97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1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9.xml"/><Relationship Id="rId24" Type="http://schemas.openxmlformats.org/officeDocument/2006/relationships/externalLink" Target="externalLinks/externalLink4.xml"/><Relationship Id="rId40" Type="http://schemas.openxmlformats.org/officeDocument/2006/relationships/externalLink" Target="externalLinks/externalLink20.xml"/><Relationship Id="rId45" Type="http://schemas.openxmlformats.org/officeDocument/2006/relationships/externalLink" Target="externalLinks/externalLink25.xml"/><Relationship Id="rId66" Type="http://schemas.openxmlformats.org/officeDocument/2006/relationships/externalLink" Target="externalLinks/externalLink46.xml"/><Relationship Id="rId87" Type="http://schemas.openxmlformats.org/officeDocument/2006/relationships/externalLink" Target="externalLinks/externalLink67.xml"/><Relationship Id="rId61" Type="http://schemas.openxmlformats.org/officeDocument/2006/relationships/externalLink" Target="externalLinks/externalLink41.xml"/><Relationship Id="rId82" Type="http://schemas.openxmlformats.org/officeDocument/2006/relationships/externalLink" Target="externalLinks/externalLink6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36.xml"/><Relationship Id="rId77" Type="http://schemas.openxmlformats.org/officeDocument/2006/relationships/externalLink" Target="externalLinks/externalLink57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1.xml"/><Relationship Id="rId72" Type="http://schemas.openxmlformats.org/officeDocument/2006/relationships/externalLink" Target="externalLinks/externalLink52.xml"/><Relationship Id="rId9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ilfsr01\Audit\Documenti\Documenti\Lavori%202009\DD%20Edison\Dettaglio%20costi%20del%20personale%20capitalizzat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ilfsr01\Audit\Documenti\Controllo%20di%20gestione\Anno%202003\Fatturati\Fatturato%20-%20portafoglio%203112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mbenetton\Documenti\Information%20Memorandum%20Pepper\PLAN_2002_2004_CE_SP_030131_re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zi.enel\corporate\HOJEXCEL\WORKEXCE\PROYINVX\NACIONALX\GETX\CABLE\MADRID\MADRID.WK3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i\Project%20Lombard\Lombard_databook\FINPLAN\MarFcst97\tem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CNW-INB001\EDOCS\2004\2004%20Operating%20Plan\10%202003\Chicago%20120903%20meeting\G-Acg-Rpt\POOL_RPT\FORM10-Q\4th2000\Item%207A\2001%20Colstrip%204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hic001pn1\pdmsdirs\UTILITIE\Email\03_Wed\Dea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SNY057\groupdirs\M&amp;A\Presentations\04\9040832n\9040832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sny736\pdmsdirs\Transfer\02-tues\book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urrent%20Work\PC\9-05\9-05046\9-05046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as028\vol1\EXCEL\3YEAR98\3YEARC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ereiche\Geschaeftsleitung\Intern\H.%20Wolff\Assets2002\ASJul_08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9%20Strat%20Plan\Models%20that%20Tie%20to%20SP\LateStage%20Compound\DFMO_99%20SP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WIN_95\TEMP\PRMPRD99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te-2k-01\rete\ibd-msr\msref\Lorenzo\Master%20Masseto%20-%20Phase%203%20-%2018.03.02%20-%20Fina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~1\babell\LOCALS~1\Temp\Year%202002%20Mech%20CVS%20Dat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zi.enel\corporate\Balance%20de%20Energ&#237;a%20y%20Regulaci&#243;n\A&#241;o%202007\12Diciembre\PendienteInformaci&#243;n\Balance%20de%20Energ&#237;a%20y%20Regulaci&#243;n\A&#241;o%202007\SEIE\TMP\consol_12_99.xls" TargetMode="External"/></Relationships>
</file>

<file path=xl/externalLinks/_rels/externalLink2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OCUME~1/SyedA/LOCALS~1/Temp/notes9562F1/Generalistes/E/Edelweiss3-NONPAR10238/03.%20Excel/20.%20Fairness%20juin%202012/09.%20Edison%20Consolidated/Trading%20Comps/TEMP/Enfield%202002%200923c%20-%20Treasury.xls" TargetMode="External"/><Relationship Id="rId2" Type="http://schemas.microsoft.com/office/2019/04/relationships/externalLinkLongPath" Target="/DOCUME~1/SyedA/LOCALS~1/Temp/notes9562F1/Generalistes/E/Edelweiss3-NONPAR10238/03.%20Excel/20.%20Fairness%20juin%202012/09.%20Edison%20Consolidated/Trading%20Comps/TEMP/Enfield%202002%200923c%20-%20Treasury.xls?5D58570C" TargetMode="External"/><Relationship Id="rId1" Type="http://schemas.openxmlformats.org/officeDocument/2006/relationships/externalLinkPath" Target="file:///\\5D58570C\Enfield%202002%200923c%20-%20Treasury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te-2k-01\rete\ibd-msr\msref\Giuseppe\Project%20BB\Models\TI%20Olivetti%20etc\20_BB(RE_values)_newperimter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IBD08\IBDSHARE3\Generalistes\Kangourou-PAR07516\Execution\Models\Barnaby\UserData\Russell\TEMP\a%20b&#226;tons%20rompu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CTIVE\Toro\Excel\TANT\MA_Model_TTC_TANT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CNW-INB001\EDOCS\2004\2004%20Operating%20Plan\10%202003\Chicago%20120903%20meeting\Temp\CASHFLO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jgisnap003\yleclerc\TEMP\MODEL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haus\Local%20Settings\Temporary%20Internet%20Files\OLK67\consumer%20retail\Ragland\TJX\LBO%20Model%20(7-25-2001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cade03dc01\newreal-rm\projects\t\TIGLIO_00WN001\IBD\Model\Model%20Tiglio%20Fund\Advisory%20Fund%20Model\ibd-msr\msref\Giuseppe\Project%20BB\Models\16_BB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ad\root\na\ny\users\johndasc\Docs\ID\Charts\Chart_Gallery\From%20Vlad\B11_BarSingle_AverageLine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HEALTH/Pharma/Risinger/models/LLY/LLYwk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hchapman.firmex.com/Everyone-A-H/Hennegan/Healthcare/Pinnacle/Annapurna%20combination/Models/Combination%20analysis_v8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ts01.us.kworld.kpmg.com\transactionservices\1%20Projects\Maersk\Project%20Gazelle\Marketing%20Materials\CIM\Project%20Gazelle%20CIM\Support\Project%20Gazelle%20CIM%20Support_v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omvfs76\ksd\A\ABC%20Peanut%20Butter\2012\Financial%20Diligence\Combined%202010-2012%20v13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dati\Dati_Comuni\Documents%20and%20Settings\dbasile\Local%20Settings\Temporary%20Internet%20Files\OLKD\Merger%20Model\Schneider%20ABB%20model_V3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IBD07\IBDSHARE2\industry\in\Industrial%20Group\Companies\Schneider\Presentations\2002\September%2002%20(ROK)\Trading%20comparables\Comps%2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ILFsr01\Audit\data\Darel\Fan%20Team\05%20Monthly\Jan%2005\Jan%2005%20Inc%20Stmt%20Temp%20Rev%20030805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_Homebuilders\Macro%20Pages\Macro%20Graphs\months%20supply%20dat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th\mil\Users\deiesod.EVERCORE2\AppData\Local\Microsoft\Windows\Temporary%20Internet%20Files\Content.Outlook\HVPGOLGL\Spares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RTEcho\Rinc\SAGALJ\209722_2.XLS" TargetMode="External"/></Relationships>
</file>

<file path=xl/externalLinks/_rels/externalLink4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martin.glatzl/AppData/Local/Microsoft/Windows/INetCache/Content.Outlook/Q2K1XW3K/__Goal_Metadata" TargetMode="External"/><Relationship Id="rId1" Type="http://schemas.openxmlformats.org/officeDocument/2006/relationships/externalLinkPath" Target="/Users/martin.glatzl/AppData/Local/Microsoft/Windows/INetCache/Content.Outlook/Q2K1XW3K/__Goal_Metadata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quisition\Fer\Modelli\successivi%20a%20delibera\Modelli%20in%20linea%20con%20Permira\Modelli%20versioni%20finali%20(con%20IBLOR%20fee%20e%20covenants)\USERS\DIGRANC\OLDGLASS\SAFILO.XLS" TargetMode="External"/></Relationships>
</file>

<file path=xl/externalLinks/_rels/externalLink4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DOCUME~1/SyedA/LOCALS~1/Temp/notes9562F1/Generalistes/E/Edelweiss3-NONPAR10238/03.%20Excel/20.%20Fairness%20juin%202012/09.%20Edison%20Consolidated/Trading%20Comps/aff90/123/valo+debt3.xls" TargetMode="External"/><Relationship Id="rId1" Type="http://schemas.openxmlformats.org/officeDocument/2006/relationships/externalLinkPath" Target="/DOCUME~1/SyedA/LOCALS~1/Temp/notes9562F1/Generalistes/E/Edelweiss3-NONPAR10238/03.%20Excel/20.%20Fairness%20juin%202012/09.%20Edison%20Consolidated/Trading%20Comps/aff90/123/valo+debt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utenti\TAX\VAL\VSG\LIMITED\Engag%237(DHC%20updates)\DHC%20Updates\Expressco\Exp_Royalty_Analysi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mucfsr60\dtg_16\Bereiche\C\Controlling\USER\jitti\-M-GMBH\CONTROLL\BERICHT\MONBER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th\mil\Users\rsorisio002\Desktop\Maestro\x22.02.2022\Pj%20Maestro_Datapack_BS_22Feb_Master_RS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NSUMP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th\mil\EXCEL\3YEAR98\3YEARCAL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ebview.merck.com/ARTHUR/FORECAST/PED_PVT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llopdc\utenti\M&amp;A\MTeresa\Clienti\Filartex\Filartex%20book\DCF%20Filartex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oberto\Project%20Ithaca%20II\IT%20marchio%20Ferr&#232;%2007%202006\text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Users\Niccolo\Desktop\ITFIR0100\Archivi%20D&amp;T\Corporate%20Finance\PROGETTI\metalli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cph06\data_1\Documents%20and%20Settings\pvejlgaard\Local%20Settings\Temporary%20Internet%20Files\OLK6D\peergroup10100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Users\Niccolo\Desktop\ITFIR0100\Archivi%20D&amp;T\FAS\PROGETTI\SMI%20-%20Congruit&#224;\Verifica%20Mediobanca\NAV\Sens.%20mult%20KME\Multipli%20Borsa.xls" TargetMode="External"/></Relationships>
</file>

<file path=xl/externalLinks/_rels/externalLink5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Box/EU%20Deal%20Shares/Paris%20Deal%20Share/Current%20Deals/Owens-Illinois/2022/9.%20Valuation/Trading%20Comparables%20-%20OI.xlsx" TargetMode="External"/><Relationship Id="rId1" Type="http://schemas.openxmlformats.org/officeDocument/2006/relationships/externalLinkPath" Target="/Box/EU%20Deal%20Shares/Paris%20Deal%20Share/Current%20Deals/Owens-Illinois/2022/9.%20Valuation/Trading%20Comparables%20-%20OI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Clienti\FBO\Societ&#224;%20Clienti\Mobilfer\Mobilfer%20Valuation%20Model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CNW-INB001\EDOCS\UserData\COURS0702.xls" TargetMode="External"/></Relationships>
</file>

<file path=xl/externalLinks/_rels/externalLink5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Box/EU%20Deal%20Shares/Paris%20Deal%20Share/Current%20Deals/Expleo/2022/6.%20Model/0.%20Old/Wabtec%20Transit%20-%20LBO%20Model%20-%20v42.xlsx" TargetMode="External"/><Relationship Id="rId2" Type="http://schemas.openxmlformats.org/officeDocument/2006/relationships/externalLinkPath" Target="file:///C:\Box\EU%20Deal%20Shares\Paris%20Deal%20Share\Current%20Deals\Expleo\2022\6.%20Model\0.%20Old\Wabtec%20Transit%20-%20LBO%20Model%20-%20v42.xlsx" TargetMode="External"/><Relationship Id="rId1" Type="http://schemas.openxmlformats.org/officeDocument/2006/relationships/externalLinkPath" Target="/Box/EU%20Deal%20Shares/Paris%20Deal%20Share/Current%20Deals/Expleo/2022/6.%20Model/0.%20Old/Wabtec%20Transit%20-%20LBO%20Model%20-%20v4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0%20FINAL%20Plan%20standard%20cost%20mode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Utenti\Documents%20and%20Settings\Alessadnro.Sala\Desktop\CONSIAGRETI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cco\l&amp;b%20(e)\Operazioni\Calcementi%20Jonici\Acquisition%20Model\04%2011%2018%20Calcementi%20Jonici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b24166\PDMSdirs\Current%20Work\PC\9-05\9-05046\9-05046L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ilfsr01\Audit\Users\munchera\AppData\Local\Microsoft\Windows\Temporary%20Internet%20Files\Content.Outlook\VQ9LRNO8\Franco%20Tosi%20Meccanica\Piano\Piano%20Ridotto\Users\ricca\Downloads\Sheet1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oneqt4201\groups\Publishing\WK\WOLT_99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TPA3FASTS34\Projects\Users\zcapozzi002\Documents\Information%20Awareness\Valuation%20IQ\workspace\Prototype%20v0\20150122%20Valuations%20IQ%20Prototype%20v5%20(Small%20Version).xlsm" TargetMode="External"/></Relationships>
</file>

<file path=xl/externalLinks/_rels/externalLink6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Box/EU%20Deal%20Shares/London%20Deal%20Share/1.%20Deal%20team/1.%20Sectors/Italy/2021/IRCA/06.%20Model/MEP/IRCA%20MEP%20v01.xlsx" TargetMode="External"/><Relationship Id="rId1" Type="http://schemas.openxmlformats.org/officeDocument/2006/relationships/externalLinkPath" Target="/Box/EU%20Deal%20Shares/London%20Deal%20Share/1.%20Deal%20team/1.%20Sectors/Italy/2021/IRCA/06.%20Model/MEP/IRCA%20MEP%20v01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anino.AMMINISTRAZIONE\Impostazioni%20locali\Temporary%20Internet%20Files\OLK2\PFIN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nasdata07\Fa-0008.xls" TargetMode="External"/></Relationships>
</file>

<file path=xl/externalLinks/_rels/externalLink6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DOCUME~1/SyedA/LOCALS~1/Temp/notes9562F1/Generalistes/E/Edelweiss3-NONPAR10238/03.%20Excel/20.%20Fairness%20juin%202012/09.%20Edison%20Consolidated/Trading%20Comps/TEMP/c.notes.data/RasLaf.xls" TargetMode="External"/><Relationship Id="rId2" Type="http://schemas.microsoft.com/office/2019/04/relationships/externalLinkLongPath" Target="/DOCUME~1/SyedA/LOCALS~1/Temp/notes9562F1/Generalistes/E/Edelweiss3-NONPAR10238/03.%20Excel/20.%20Fairness%20juin%202012/09.%20Edison%20Consolidated/Trading%20Comps/TEMP/c.notes.data/RasLaf.xls?25E8CDF9" TargetMode="External"/><Relationship Id="rId1" Type="http://schemas.openxmlformats.org/officeDocument/2006/relationships/externalLinkPath" Target="file:///\\25E8CDF9\RasLa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scambio\Scambio\AO%20Mantova\Sperimentazioni%20Gestionali%20Mantova\Volta%20Mantovana\Modello%20economico-%20finanziario\Ultima%20versione\ultimo\Volta%20Mantovana%20Modello%20ec-finanziario%20-%2016.0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BP%20ester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mucfsr60\dtg_16\WINNT\Profiles\laube\Desktop\Monitoring\Monitoring\230500\Basisdaten\H&#246;rmann-NachkalkulationMai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2"/>
      <sheetName val="Dettaglio costi del personale c"/>
    </sheetNames>
    <definedNames>
      <definedName name="________new2" refersTo="#REF!"/>
      <definedName name="________new3" refersTo="#REF!"/>
      <definedName name="______new2" refersTo="#REF!"/>
      <definedName name="______new3" refersTo="#REF!"/>
      <definedName name="_____new2" refersTo="#REF!"/>
      <definedName name="_____new3" refersTo="#REF!"/>
      <definedName name="____new2" refersTo="#REF!"/>
      <definedName name="____new3" refersTo="#REF!"/>
      <definedName name="___new2" refersTo="#REF!"/>
      <definedName name="___new3" refersTo="#REF!"/>
      <definedName name="__new2" refersTo="#REF!"/>
      <definedName name="__new3" refersTo="#REF!"/>
      <definedName name="HE" refersTo="#REF!"/>
      <definedName name="mensilizzazione" refersTo="#REF!"/>
      <definedName name="new" refersTo="#REF!"/>
    </defined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p.fatturato"/>
      <sheetName val="Fatturato Italia-Estero"/>
      <sheetName val="Portafoglio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"/>
      <sheetName val="SPRICL SINTESI"/>
      <sheetName val="SPRICL"/>
      <sheetName val="stato patrimoniale"/>
      <sheetName val="finanziamenti MLT"/>
      <sheetName val="assunti e simulazione"/>
      <sheetName val="Tracker"/>
      <sheetName val="SPRICL_SINTESI"/>
      <sheetName val="stato_patrimoniale"/>
      <sheetName val="finanziamenti_MLT"/>
      <sheetName val="assunti_e_simulazi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  <sheetName val="F"/>
      <sheetName val="G"/>
      <sheetName val="H"/>
      <sheetName val="I"/>
      <sheetName val="SUPERCABLE"/>
    </sheetNames>
    <sheetDataSet>
      <sheetData sheetId="0"/>
      <sheetData sheetId="1"/>
      <sheetData sheetId="2"/>
      <sheetData sheetId="3"/>
      <sheetData sheetId="4"/>
      <sheetData sheetId="5" refreshError="1">
        <row r="77">
          <cell r="B77">
            <v>1998</v>
          </cell>
          <cell r="C77">
            <v>-6</v>
          </cell>
          <cell r="F77">
            <v>-6</v>
          </cell>
        </row>
        <row r="78">
          <cell r="B78">
            <v>1999</v>
          </cell>
          <cell r="C78">
            <v>-7</v>
          </cell>
          <cell r="F78">
            <v>-13</v>
          </cell>
        </row>
        <row r="79">
          <cell r="B79">
            <v>2000</v>
          </cell>
          <cell r="C79">
            <v>-7</v>
          </cell>
          <cell r="F79">
            <v>-20</v>
          </cell>
        </row>
        <row r="80">
          <cell r="B80">
            <v>2001</v>
          </cell>
          <cell r="C80">
            <v>-7</v>
          </cell>
          <cell r="F80">
            <v>-27</v>
          </cell>
        </row>
        <row r="81">
          <cell r="B81">
            <v>2002</v>
          </cell>
          <cell r="C81">
            <v>0.4</v>
          </cell>
          <cell r="F81">
            <v>-26.6</v>
          </cell>
        </row>
        <row r="82">
          <cell r="B82">
            <v>2003</v>
          </cell>
          <cell r="C82">
            <v>1.8</v>
          </cell>
          <cell r="F82">
            <v>-24.8</v>
          </cell>
        </row>
        <row r="83">
          <cell r="B83">
            <v>2004</v>
          </cell>
          <cell r="C83">
            <v>3</v>
          </cell>
          <cell r="F83">
            <v>-21.8</v>
          </cell>
        </row>
        <row r="84">
          <cell r="B84">
            <v>2005</v>
          </cell>
          <cell r="C84">
            <v>4</v>
          </cell>
          <cell r="F84">
            <v>-17.8</v>
          </cell>
        </row>
        <row r="85">
          <cell r="B85">
            <v>2006</v>
          </cell>
          <cell r="C85">
            <v>5</v>
          </cell>
          <cell r="F85">
            <v>-12.8</v>
          </cell>
        </row>
        <row r="86">
          <cell r="B86">
            <v>2007</v>
          </cell>
          <cell r="C86">
            <v>6</v>
          </cell>
          <cell r="F86">
            <v>-6.8000000000000007</v>
          </cell>
        </row>
        <row r="87">
          <cell r="B87">
            <v>2008</v>
          </cell>
          <cell r="C87">
            <v>7</v>
          </cell>
          <cell r="F87">
            <v>0.19999999999999929</v>
          </cell>
        </row>
        <row r="88">
          <cell r="B88">
            <v>2009</v>
          </cell>
          <cell r="C88">
            <v>7.6</v>
          </cell>
          <cell r="F88">
            <v>7.7999999999999989</v>
          </cell>
        </row>
      </sheetData>
      <sheetData sheetId="6"/>
      <sheetData sheetId="7"/>
      <sheetData sheetId="8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_ORDERS"/>
      <sheetName val="LBO"/>
      <sheetName val="Debt"/>
      <sheetName val="Fees"/>
      <sheetName val="S&amp;U"/>
      <sheetName val="Operating Sensitivities"/>
      <sheetName val="WC"/>
      <sheetName val="MASTER"/>
      <sheetName val="FINANCING"/>
      <sheetName val="DQM_Revenue"/>
      <sheetName val="BASE_Revised"/>
      <sheetName val="Upside"/>
      <sheetName val="Downside"/>
      <sheetName val="DCF"/>
      <sheetName val="Sheet1"/>
      <sheetName val="Sheet2"/>
      <sheetName val="Sheet12"/>
      <sheetName val="Sheet11"/>
      <sheetName val="Sheet10"/>
      <sheetName val="Sheet9"/>
      <sheetName val="Sheet8"/>
      <sheetName val="Sheet7"/>
      <sheetName val="Sheet6"/>
      <sheetName val="Sheet5"/>
      <sheetName val="Sheet4"/>
      <sheetName val="Sheet3"/>
    </sheetNames>
    <sheetDataSet>
      <sheetData sheetId="0" refreshError="1">
        <row r="18">
          <cell r="G18">
            <v>6000</v>
          </cell>
          <cell r="K18">
            <v>0</v>
          </cell>
        </row>
        <row r="28">
          <cell r="K28">
            <v>0</v>
          </cell>
        </row>
        <row r="31">
          <cell r="K31">
            <v>107</v>
          </cell>
        </row>
        <row r="32">
          <cell r="K32">
            <v>486</v>
          </cell>
        </row>
        <row r="34">
          <cell r="K34">
            <v>18</v>
          </cell>
        </row>
        <row r="36">
          <cell r="K36">
            <v>36</v>
          </cell>
        </row>
        <row r="37">
          <cell r="K37">
            <v>647</v>
          </cell>
        </row>
        <row r="40">
          <cell r="K40">
            <v>0</v>
          </cell>
        </row>
        <row r="41">
          <cell r="K41">
            <v>79</v>
          </cell>
        </row>
        <row r="42">
          <cell r="K42">
            <v>67.400000000000006</v>
          </cell>
        </row>
        <row r="43">
          <cell r="K43">
            <v>0</v>
          </cell>
        </row>
        <row r="44">
          <cell r="K44">
            <v>0</v>
          </cell>
        </row>
        <row r="45">
          <cell r="K45">
            <v>146.4</v>
          </cell>
        </row>
        <row r="47">
          <cell r="K47">
            <v>793.4</v>
          </cell>
        </row>
      </sheetData>
      <sheetData sheetId="1">
        <row r="4">
          <cell r="F4">
            <v>1</v>
          </cell>
        </row>
      </sheetData>
      <sheetData sheetId="2">
        <row r="131">
          <cell r="E131">
            <v>0.16666666666666666</v>
          </cell>
        </row>
      </sheetData>
      <sheetData sheetId="3"/>
      <sheetData sheetId="4"/>
      <sheetData sheetId="5"/>
      <sheetData sheetId="6"/>
      <sheetData sheetId="7"/>
      <sheetData sheetId="8">
        <row r="14">
          <cell r="N14">
            <v>0.25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B4" t="str">
            <v>Management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strip 4 IS"/>
      <sheetName val="Income Tax Expenses"/>
      <sheetName val="Colstrip 4 CF"/>
      <sheetName val="A&amp;G Analysis"/>
      <sheetName val="Data2001"/>
      <sheetName val="2001 Fuel (WECo)"/>
      <sheetName val="2002-2005 Fuel(WECo)"/>
      <sheetName val="New Fuel"/>
      <sheetName val="Bud2001"/>
      <sheetName val="Data2002"/>
      <sheetName val="Bud2002"/>
      <sheetName val="Data2003"/>
      <sheetName val="Bud2003"/>
      <sheetName val="CU4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Image"/>
      <sheetName val="SNAP"/>
      <sheetName val="IncStmt"/>
      <sheetName val="New Q Seg"/>
      <sheetName val="Q-Charts"/>
      <sheetName val="cashflow"/>
      <sheetName val="BalSht"/>
      <sheetName val="1Q"/>
      <sheetName val="2Q"/>
      <sheetName val="3Q"/>
      <sheetName val="4Q"/>
      <sheetName val="oldSEG"/>
      <sheetName val="Quarters"/>
      <sheetName val="chart"/>
      <sheetName val="acquisitions"/>
      <sheetName val="PE-TREND"/>
      <sheetName val="Dairy Q"/>
      <sheetName val="Assets-roa"/>
      <sheetName val="vege"/>
      <sheetName val="Checks"/>
      <sheetName val="2Qx"/>
      <sheetName val="3Qx"/>
      <sheetName val="4Qx"/>
      <sheetName val="sales vol."/>
      <sheetName val="CUS_Image"/>
      <sheetName val="New_Q_Seg"/>
      <sheetName val="Dairy_Q"/>
      <sheetName val="sales_vol_"/>
      <sheetName val="CUS_Image1"/>
      <sheetName val="New_Q_Seg1"/>
      <sheetName val="Dairy_Q1"/>
      <sheetName val="sales_vol_1"/>
      <sheetName val="CUS_Image2"/>
      <sheetName val="New_Q_Seg2"/>
      <sheetName val="Dairy_Q2"/>
      <sheetName val="sales_vol_2"/>
      <sheetName val="Qcharts"/>
      <sheetName val="Cha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6">
          <cell r="M16">
            <v>2052532</v>
          </cell>
        </row>
        <row r="17">
          <cell r="M17" t="str">
            <v xml:space="preserve">--  </v>
          </cell>
        </row>
        <row r="18">
          <cell r="M18">
            <v>348695</v>
          </cell>
        </row>
        <row r="19">
          <cell r="M19">
            <v>334606</v>
          </cell>
        </row>
        <row r="23">
          <cell r="M23">
            <v>114084</v>
          </cell>
        </row>
        <row r="24">
          <cell r="M24" t="str">
            <v xml:space="preserve">--  </v>
          </cell>
        </row>
        <row r="25">
          <cell r="M25">
            <v>37054</v>
          </cell>
        </row>
        <row r="26">
          <cell r="M26">
            <v>52187</v>
          </cell>
        </row>
      </sheetData>
      <sheetData sheetId="12" refreshError="1">
        <row r="17">
          <cell r="B17" t="str">
            <v>Dairy</v>
          </cell>
        </row>
        <row r="18">
          <cell r="B18" t="str">
            <v>Vegetables</v>
          </cell>
        </row>
        <row r="19">
          <cell r="B19" t="str">
            <v>Pickles</v>
          </cell>
        </row>
        <row r="20">
          <cell r="B20" t="str">
            <v>Specialty</v>
          </cell>
        </row>
        <row r="24">
          <cell r="D24">
            <v>19577</v>
          </cell>
          <cell r="E24">
            <v>16975</v>
          </cell>
          <cell r="F24">
            <v>15433</v>
          </cell>
          <cell r="G24">
            <v>25257</v>
          </cell>
          <cell r="H24">
            <v>20341</v>
          </cell>
          <cell r="I24">
            <v>19162</v>
          </cell>
          <cell r="J24">
            <v>13525</v>
          </cell>
          <cell r="K24">
            <v>21022</v>
          </cell>
          <cell r="L24">
            <v>26120</v>
          </cell>
          <cell r="M24">
            <v>16600</v>
          </cell>
          <cell r="N24">
            <v>26959</v>
          </cell>
          <cell r="O24">
            <v>34085</v>
          </cell>
          <cell r="T24">
            <v>32413</v>
          </cell>
        </row>
        <row r="25">
          <cell r="D25">
            <v>5.2746015152658178E-2</v>
          </cell>
          <cell r="E25">
            <v>4.5288767585248267E-2</v>
          </cell>
          <cell r="F25">
            <v>4.0813034360380709E-2</v>
          </cell>
          <cell r="G25">
            <v>6.4853330868305914E-2</v>
          </cell>
          <cell r="H25">
            <v>5.2121128261894516E-2</v>
          </cell>
          <cell r="I25">
            <v>4.824026987563567E-2</v>
          </cell>
          <cell r="J25">
            <v>3.3052377938362507E-2</v>
          </cell>
          <cell r="K25">
            <v>5.0706372427234116E-2</v>
          </cell>
          <cell r="L25">
            <v>6.0423659610299781E-2</v>
          </cell>
          <cell r="M25">
            <v>3.6697166580818875E-2</v>
          </cell>
          <cell r="N25">
            <v>6.0838226599206548E-2</v>
          </cell>
          <cell r="O25">
            <v>7.4081077321649022E-2</v>
          </cell>
          <cell r="T25">
            <v>7.108706427289993E-2</v>
          </cell>
          <cell r="X25">
            <v>4.9876853904997201E-2</v>
          </cell>
          <cell r="Y25">
            <v>4.0519339786667961E-2</v>
          </cell>
          <cell r="Z25">
            <v>8.3775968371771117E-3</v>
          </cell>
          <cell r="AA25">
            <v>4.4640884819585468E-2</v>
          </cell>
        </row>
        <row r="26">
          <cell r="H26">
            <v>2647</v>
          </cell>
          <cell r="I26">
            <v>9614</v>
          </cell>
          <cell r="J26">
            <v>-547</v>
          </cell>
          <cell r="K26">
            <v>-5990</v>
          </cell>
          <cell r="L26">
            <v>956</v>
          </cell>
          <cell r="M26">
            <v>11531</v>
          </cell>
          <cell r="N26">
            <v>8509</v>
          </cell>
          <cell r="O26">
            <v>10412</v>
          </cell>
          <cell r="T26">
            <v>0</v>
          </cell>
        </row>
        <row r="27">
          <cell r="H27">
            <v>2.2803239145416952E-2</v>
          </cell>
          <cell r="I27">
            <v>5.9517250345130716E-2</v>
          </cell>
          <cell r="J27">
            <v>-3.7334061358905231E-3</v>
          </cell>
          <cell r="K27">
            <v>-4.0033951999358386E-2</v>
          </cell>
          <cell r="L27">
            <v>8.3634423088699734E-3</v>
          </cell>
          <cell r="M27">
            <v>7.544244168929308E-2</v>
          </cell>
          <cell r="N27">
            <v>5.931890271532643E-2</v>
          </cell>
          <cell r="O27">
            <v>7.0730332117358546E-2</v>
          </cell>
          <cell r="T27" t="str">
            <v>--</v>
          </cell>
        </row>
        <row r="28">
          <cell r="H28">
            <v>4752</v>
          </cell>
          <cell r="I28">
            <v>4926</v>
          </cell>
          <cell r="J28">
            <v>4859</v>
          </cell>
          <cell r="K28">
            <v>9466</v>
          </cell>
          <cell r="L28">
            <v>7934</v>
          </cell>
          <cell r="M28">
            <v>8967</v>
          </cell>
          <cell r="N28">
            <v>7817</v>
          </cell>
          <cell r="O28">
            <v>11256</v>
          </cell>
          <cell r="T28">
            <v>9322</v>
          </cell>
        </row>
        <row r="29">
          <cell r="H29">
            <v>5.0670704399564948E-2</v>
          </cell>
          <cell r="I29">
            <v>5.6769464804314759E-2</v>
          </cell>
          <cell r="J29">
            <v>5.5185807741232058E-2</v>
          </cell>
          <cell r="K29">
            <v>9.0487616025083401E-2</v>
          </cell>
          <cell r="L29">
            <v>8.2776896753192553E-2</v>
          </cell>
          <cell r="M29">
            <v>0.10088429863642501</v>
          </cell>
          <cell r="N29">
            <v>9.4617330573610756E-2</v>
          </cell>
          <cell r="O29">
            <v>0.10877884726893193</v>
          </cell>
          <cell r="T29">
            <v>0.10305107229714791</v>
          </cell>
        </row>
        <row r="30">
          <cell r="H30">
            <v>6473</v>
          </cell>
          <cell r="I30">
            <v>6078</v>
          </cell>
          <cell r="J30">
            <v>6245</v>
          </cell>
          <cell r="K30">
            <v>7940</v>
          </cell>
          <cell r="L30">
            <v>8431</v>
          </cell>
          <cell r="M30">
            <v>9983</v>
          </cell>
          <cell r="N30">
            <v>9047</v>
          </cell>
          <cell r="O30">
            <v>9224</v>
          </cell>
          <cell r="T30">
            <v>10993</v>
          </cell>
        </row>
        <row r="31">
          <cell r="H31">
            <v>0.12598532474357227</v>
          </cell>
          <cell r="I31">
            <v>0.10158273862249929</v>
          </cell>
          <cell r="J31">
            <v>8.4148543401514536E-2</v>
          </cell>
          <cell r="K31">
            <v>0.11244547668951453</v>
          </cell>
          <cell r="L31">
            <v>0.12468942262186465</v>
          </cell>
          <cell r="M31">
            <v>0.12228523831105993</v>
          </cell>
          <cell r="N31">
            <v>0.11931578392065836</v>
          </cell>
          <cell r="O31">
            <v>0.12010573054336646</v>
          </cell>
          <cell r="T31">
            <v>0.14969904948661383</v>
          </cell>
        </row>
        <row r="39">
          <cell r="D39">
            <v>141410</v>
          </cell>
          <cell r="E39">
            <v>157969</v>
          </cell>
          <cell r="F39">
            <v>154794</v>
          </cell>
          <cell r="G39">
            <v>170910</v>
          </cell>
          <cell r="H39">
            <v>148685</v>
          </cell>
          <cell r="I39">
            <v>158266</v>
          </cell>
          <cell r="J39">
            <v>145801</v>
          </cell>
          <cell r="K39">
            <v>149871</v>
          </cell>
          <cell r="L39">
            <v>159893</v>
          </cell>
          <cell r="M39">
            <v>170984</v>
          </cell>
          <cell r="N39">
            <v>173861</v>
          </cell>
          <cell r="O39">
            <v>196692</v>
          </cell>
          <cell r="T39">
            <v>150101</v>
          </cell>
        </row>
        <row r="40">
          <cell r="D40">
            <v>108657</v>
          </cell>
          <cell r="E40">
            <v>118546</v>
          </cell>
          <cell r="F40">
            <v>119700</v>
          </cell>
          <cell r="G40">
            <v>121077</v>
          </cell>
          <cell r="H40">
            <v>120487</v>
          </cell>
          <cell r="I40">
            <v>124293</v>
          </cell>
          <cell r="J40">
            <v>127260</v>
          </cell>
          <cell r="K40">
            <v>123013</v>
          </cell>
          <cell r="L40">
            <v>123812</v>
          </cell>
          <cell r="M40">
            <v>132301</v>
          </cell>
          <cell r="N40">
            <v>132681</v>
          </cell>
          <cell r="O40">
            <v>142557</v>
          </cell>
          <cell r="T40">
            <v>106934</v>
          </cell>
        </row>
        <row r="41">
          <cell r="D41">
            <v>32753</v>
          </cell>
          <cell r="E41">
            <v>39423</v>
          </cell>
          <cell r="F41">
            <v>35094</v>
          </cell>
          <cell r="G41">
            <v>49833</v>
          </cell>
          <cell r="H41">
            <v>28198</v>
          </cell>
          <cell r="I41">
            <v>33973</v>
          </cell>
          <cell r="J41">
            <v>18541</v>
          </cell>
          <cell r="K41">
            <v>26858</v>
          </cell>
          <cell r="L41">
            <v>36081</v>
          </cell>
          <cell r="M41">
            <v>38683</v>
          </cell>
          <cell r="N41">
            <v>41180</v>
          </cell>
          <cell r="O41">
            <v>54135</v>
          </cell>
          <cell r="T41">
            <v>43167</v>
          </cell>
        </row>
        <row r="60">
          <cell r="D60">
            <v>0.23020334275895638</v>
          </cell>
          <cell r="E60">
            <v>0.23831858887708796</v>
          </cell>
          <cell r="F60">
            <v>0.23246007253395806</v>
          </cell>
          <cell r="G60">
            <v>0.24872081448753994</v>
          </cell>
          <cell r="H60">
            <v>0.2282177419973753</v>
          </cell>
          <cell r="I60">
            <v>0.22437684126358531</v>
          </cell>
          <cell r="J60">
            <v>0.20307224754030775</v>
          </cell>
          <cell r="K60">
            <v>0.20268477433262694</v>
          </cell>
          <cell r="L60">
            <v>0.22518491603431862</v>
          </cell>
          <cell r="M60">
            <v>0.22042059153015855</v>
          </cell>
          <cell r="N60">
            <v>0.23336671087177119</v>
          </cell>
          <cell r="O60">
            <v>0.24974034581620294</v>
          </cell>
          <cell r="T60">
            <v>0.24215462946232674</v>
          </cell>
        </row>
        <row r="61">
          <cell r="D61">
            <v>0.17688426995375095</v>
          </cell>
          <cell r="E61">
            <v>0.17884341508158733</v>
          </cell>
          <cell r="F61">
            <v>0.17975806996598562</v>
          </cell>
          <cell r="G61">
            <v>0.17620016415486439</v>
          </cell>
          <cell r="H61">
            <v>0.18493641645114006</v>
          </cell>
          <cell r="I61">
            <v>0.17621264662766992</v>
          </cell>
          <cell r="J61">
            <v>0.1772482645659465</v>
          </cell>
          <cell r="K61">
            <v>0.16636215241760871</v>
          </cell>
          <cell r="L61">
            <v>0.1743703278069775</v>
          </cell>
          <cell r="M61">
            <v>0.17055317854320584</v>
          </cell>
          <cell r="N61">
            <v>0.17809243341046854</v>
          </cell>
          <cell r="O61">
            <v>0.18100499501006875</v>
          </cell>
          <cell r="T61">
            <v>0.1725142613768359</v>
          </cell>
        </row>
        <row r="62">
          <cell r="D62">
            <v>5.3319072805205418E-2</v>
          </cell>
          <cell r="E62">
            <v>5.947517379550063E-2</v>
          </cell>
          <cell r="F62">
            <v>5.2702002567972431E-2</v>
          </cell>
          <cell r="G62">
            <v>7.2520650332675546E-2</v>
          </cell>
          <cell r="H62">
            <v>4.3281325546235254E-2</v>
          </cell>
          <cell r="I62">
            <v>4.8164194635915376E-2</v>
          </cell>
          <cell r="J62">
            <v>2.5823982974361261E-2</v>
          </cell>
          <cell r="K62">
            <v>3.6322621915018213E-2</v>
          </cell>
          <cell r="L62">
            <v>5.0814588227341098E-2</v>
          </cell>
          <cell r="M62">
            <v>4.9867412986952714E-2</v>
          </cell>
          <cell r="N62">
            <v>5.5274277461302639E-2</v>
          </cell>
          <cell r="O62">
            <v>6.8735350806134188E-2</v>
          </cell>
          <cell r="T62">
            <v>6.9640368085490817E-2</v>
          </cell>
        </row>
        <row r="110">
          <cell r="F110">
            <v>1877142</v>
          </cell>
          <cell r="G110">
            <v>116095</v>
          </cell>
        </row>
        <row r="111">
          <cell r="F111">
            <v>541071</v>
          </cell>
          <cell r="G111">
            <v>34154</v>
          </cell>
        </row>
        <row r="112">
          <cell r="F112">
            <v>348934</v>
          </cell>
          <cell r="G112">
            <v>36904</v>
          </cell>
        </row>
        <row r="113">
          <cell r="F113">
            <v>324467</v>
          </cell>
          <cell r="G113">
            <v>46990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 Price"/>
      <sheetName val="Sheet1"/>
      <sheetName val="Price of Comps-1yr (UHS)"/>
      <sheetName val="Price of Comps-1yr (UNH)"/>
      <sheetName val="Price of Comps-3yrs (UHS)"/>
      <sheetName val="Price of Comps-3yrs (UNH)"/>
      <sheetName val="critical"/>
      <sheetName val="medical"/>
      <sheetName val="manor"/>
      <sheetName val="Stock Price (4)"/>
      <sheetName val="Shareholder Value"/>
      <sheetName val="Shareholder Value (2)"/>
      <sheetName val="Shareholder Value (3)"/>
      <sheetName val="theatre"/>
      <sheetName val="StockPrice"/>
      <sheetName val="Total"/>
      <sheetName val="Stock_Price"/>
      <sheetName val="Price_of_Comps-1yr_(UHS)"/>
      <sheetName val="Price_of_Comps-1yr_(UNH)"/>
      <sheetName val="Price_of_Comps-3yrs_(UHS)"/>
      <sheetName val="Price_of_Comps-3yrs_(UNH)"/>
      <sheetName val="Stock_Price_(4)"/>
      <sheetName val="Shareholder_Value"/>
      <sheetName val="Shareholder_Value_(2)"/>
      <sheetName val="Shareholder_Value_(3)"/>
      <sheetName val="Graph"/>
      <sheetName val="Clec_Comp"/>
      <sheetName val="Assump"/>
      <sheetName val="DCF_Rider_Term_Mult"/>
      <sheetName val="Horus_P&amp;L"/>
      <sheetName val="Assumptions"/>
      <sheetName val="sales_vol_"/>
      <sheetName val="NewGLP_Assumptions"/>
      <sheetName val="Revenue"/>
      <sheetName val="3"/>
      <sheetName val="Acc_Dil"/>
      <sheetName val="6b"/>
      <sheetName val="ValMatrix"/>
      <sheetName val="Overview_1"/>
      <sheetName val="Value_Creation"/>
      <sheetName val="Controls"/>
      <sheetName val="budg_act"/>
      <sheetName val="1"/>
      <sheetName val="Admin"/>
      <sheetName val="Constants"/>
      <sheetName val="Model"/>
      <sheetName val="MOE"/>
      <sheetName val="Financials_Old"/>
      <sheetName val="5a"/>
      <sheetName val="Side_by_Side"/>
      <sheetName val="CA"/>
      <sheetName val="Overview_2"/>
      <sheetName val="Value_Creation_Chart"/>
      <sheetName val="PF__Cash_EPS_Graph"/>
      <sheetName val="Cash_Flow"/>
      <sheetName val="4"/>
      <sheetName val="Contribution"/>
      <sheetName val="middle-market_-_new"/>
      <sheetName val="7"/>
      <sheetName val="DRDs"/>
      <sheetName val="SX3"/>
      <sheetName val="QuickMerge"/>
      <sheetName val="CONTROL"/>
      <sheetName val="Parameters"/>
      <sheetName val="NOPAT_VDF"/>
      <sheetName val="RC"/>
      <sheetName val="Chapter_7"/>
      <sheetName val="Invested_capital_VDF"/>
      <sheetName val="DCF_VDF"/>
      <sheetName val="MWV-BAL"/>
      <sheetName val="Balance_Sheet"/>
      <sheetName val="US_dollar_mkt"/>
      <sheetName val="riderF"/>
      <sheetName val="cd_Data"/>
      <sheetName val="Colour_Hierarchy"/>
      <sheetName val="graphdialog"/>
      <sheetName val="CID"/>
      <sheetName val="Inputs"/>
      <sheetName val="Customers"/>
      <sheetName val="WEEKLYVLS"/>
      <sheetName val="Data"/>
      <sheetName val="Market_Share"/>
      <sheetName val="DCF"/>
      <sheetName val="lev_loan_raw_data"/>
      <sheetName val="Valuation_Matrix"/>
      <sheetName val="MLP_IPO_Yields_vs_MLP_Index"/>
      <sheetName val="Forecast"/>
      <sheetName val="Financing_Memo"/>
      <sheetName val="Force_Count"/>
      <sheetName val="Instructions"/>
      <sheetName val="MWV-FUN"/>
      <sheetName val="FX_Rates"/>
      <sheetName val="Delhaize"/>
      <sheetName val="Income_Stmt"/>
      <sheetName val="Income_Statement"/>
      <sheetName val="Input"/>
      <sheetName val="Accretion_SensitivityOutput"/>
      <sheetName val="Summary"/>
      <sheetName val="IRR"/>
      <sheetName val="Lookup"/>
      <sheetName val="Budget"/>
      <sheetName val="WACC_VDF"/>
      <sheetName val="Minutes"/>
      <sheetName val="Monthly_IS"/>
      <sheetName val="Scenario_Manager"/>
      <sheetName val="PV_of_Op_Leases_VDF"/>
      <sheetName val="Sensitivity"/>
      <sheetName val="LBO_Model"/>
      <sheetName val="1991_-_1999_Drilling_Type"/>
      <sheetName val="MWV-QTR1"/>
      <sheetName val="LookupRanges"/>
      <sheetName val="Ali_Synergy_Est_(2)"/>
      <sheetName val="Summary_Inc_Stmt"/>
      <sheetName val="f3"/>
      <sheetName val="MarketData"/>
      <sheetName val="Definitions"/>
      <sheetName val="Team_Award"/>
      <sheetName val="Income_Statement_VDF"/>
      <sheetName val="Neste_Oy"/>
      <sheetName val="yc_Formula"/>
      <sheetName val="SEP"/>
      <sheetName val="Stock_Price1"/>
      <sheetName val="Price_of_Comps-1yr_(UHS)1"/>
      <sheetName val="Price_of_Comps-1yr_(UNH)1"/>
      <sheetName val="Price_of_Comps-3yrs_(UHS)1"/>
      <sheetName val="Price_of_Comps-3yrs_(UNH)1"/>
      <sheetName val="Stock_Price_(4)1"/>
      <sheetName val="Shareholder_Value1"/>
      <sheetName val="Shareholder_Value_(2)1"/>
      <sheetName val="Shareholder_Value_(3)1"/>
      <sheetName val="Stock_Price2"/>
      <sheetName val="Price_of_Comps-1yr_(UHS)2"/>
      <sheetName val="Price_of_Comps-1yr_(UNH)2"/>
      <sheetName val="Price_of_Comps-3yrs_(UHS)2"/>
      <sheetName val="Price_of_Comps-3yrs_(UNH)2"/>
      <sheetName val="Stock_Price_(4)2"/>
      <sheetName val="Shareholder_Value2"/>
      <sheetName val="Shareholder_Value_(2)2"/>
      <sheetName val="Shareholder_Value_(3)2"/>
      <sheetName val="Stock_Price3"/>
      <sheetName val="Price_of_Comps-1yr_(UHS)3"/>
      <sheetName val="Price_of_Comps-1yr_(UNH)3"/>
      <sheetName val="Price_of_Comps-3yrs_(UHS)3"/>
      <sheetName val="Price_of_Comps-3yrs_(UNH)3"/>
      <sheetName val="Stock_Price_(4)3"/>
      <sheetName val="Shareholder_Value3"/>
      <sheetName val="Shareholder_Value_(2)3"/>
      <sheetName val="Shareholder_Value_(3)3"/>
      <sheetName val="EuroInputs"/>
      <sheetName val="Price_of_Compsjà_x0013__x0000_¤ß_x0013__x0000_lâ_x0013_"/>
      <sheetName val="sales vol."/>
      <sheetName val="Refunds Weekly"/>
      <sheetName val="Final Payments"/>
      <sheetName val="FootballField"/>
      <sheetName val="CNST"/>
      <sheetName val="AL &amp; NHY"/>
      <sheetName val="SEE"/>
      <sheetName val="Quarters"/>
      <sheetName val="oldSEG"/>
      <sheetName val="P&amp;L"/>
      <sheetName val="company"/>
      <sheetName val="9040832n"/>
      <sheetName val="Fonte-Impieghi"/>
      <sheetName val="Debito"/>
      <sheetName val="CF_CE_SP"/>
      <sheetName val="Ricavi_costi"/>
      <sheetName val="cf_ce_sp_annuale"/>
      <sheetName val="Ratios"/>
      <sheetName val="99 JULY SALE"/>
      <sheetName val="Sheet2"/>
      <sheetName val="consolidated"/>
      <sheetName val="A.2"/>
      <sheetName val="Calculations"/>
      <sheetName val="Source --&gt;"/>
      <sheetName val="Main"/>
      <sheetName val="2014-2015 BBR"/>
      <sheetName val="2013 BBR"/>
      <sheetName val="all"/>
      <sheetName val="BBR-2015"/>
      <sheetName val="ACV-2015"/>
      <sheetName val="MRB"/>
      <sheetName val="Entry data"/>
      <sheetName val="Deal CF"/>
    </sheetNames>
    <sheetDataSet>
      <sheetData sheetId="0" refreshError="1">
        <row r="4">
          <cell r="A4">
            <v>35464</v>
          </cell>
          <cell r="B4">
            <v>1</v>
          </cell>
          <cell r="C4">
            <v>1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</row>
        <row r="5">
          <cell r="A5">
            <v>35465</v>
          </cell>
          <cell r="B5">
            <v>0.99669966996699666</v>
          </cell>
          <cell r="C5">
            <v>1.0280811232449298</v>
          </cell>
          <cell r="D5">
            <v>1</v>
          </cell>
          <cell r="E5">
            <v>0.99328859060402686</v>
          </cell>
          <cell r="F5">
            <v>0.97093023255813948</v>
          </cell>
          <cell r="G5">
            <v>1.0113636363636365</v>
          </cell>
        </row>
        <row r="6">
          <cell r="A6">
            <v>35466</v>
          </cell>
          <cell r="B6">
            <v>0.97689768976897695</v>
          </cell>
          <cell r="C6">
            <v>0.97347893915756634</v>
          </cell>
          <cell r="D6">
            <v>1.0112781954887218</v>
          </cell>
          <cell r="E6">
            <v>0.96644295302013428</v>
          </cell>
          <cell r="F6">
            <v>0.95813953488372094</v>
          </cell>
          <cell r="G6">
            <v>0.96590909090909094</v>
          </cell>
        </row>
        <row r="7">
          <cell r="A7">
            <v>35467</v>
          </cell>
          <cell r="B7">
            <v>0.99339933993399343</v>
          </cell>
          <cell r="C7">
            <v>0.96567862714508579</v>
          </cell>
          <cell r="D7">
            <v>1.0263157894736843</v>
          </cell>
          <cell r="E7">
            <v>0.95302013422818788</v>
          </cell>
          <cell r="F7">
            <v>0.92093023255813955</v>
          </cell>
          <cell r="G7">
            <v>0.95454545454545459</v>
          </cell>
        </row>
        <row r="8">
          <cell r="A8">
            <v>35468</v>
          </cell>
          <cell r="B8">
            <v>1.0297029702970297</v>
          </cell>
          <cell r="C8">
            <v>0.97347893915756634</v>
          </cell>
          <cell r="D8">
            <v>1.0413533834586466</v>
          </cell>
          <cell r="E8">
            <v>0.97315436241610742</v>
          </cell>
          <cell r="F8">
            <v>0.95581395348837206</v>
          </cell>
          <cell r="G8">
            <v>0.96590909090909094</v>
          </cell>
        </row>
        <row r="9">
          <cell r="A9">
            <v>35471</v>
          </cell>
          <cell r="B9">
            <v>1.033003300330033</v>
          </cell>
          <cell r="C9">
            <v>0.99375975039001563</v>
          </cell>
          <cell r="D9">
            <v>1.0883458646616542</v>
          </cell>
          <cell r="E9">
            <v>0.98657718120805371</v>
          </cell>
          <cell r="F9">
            <v>0.94883720930232562</v>
          </cell>
          <cell r="G9">
            <v>0.95454545454545459</v>
          </cell>
        </row>
        <row r="10">
          <cell r="A10">
            <v>35472</v>
          </cell>
          <cell r="B10">
            <v>1.0594059405940595</v>
          </cell>
          <cell r="C10">
            <v>0.99843993759750393</v>
          </cell>
          <cell r="D10">
            <v>1.0676691729323309</v>
          </cell>
          <cell r="E10">
            <v>1.0067114093959733</v>
          </cell>
          <cell r="F10">
            <v>0.96976744186046515</v>
          </cell>
          <cell r="G10">
            <v>0.95454545454545459</v>
          </cell>
        </row>
        <row r="11">
          <cell r="A11">
            <v>35473</v>
          </cell>
          <cell r="B11">
            <v>1.0734323432343233</v>
          </cell>
          <cell r="C11">
            <v>1.0265210608424338</v>
          </cell>
          <cell r="D11">
            <v>1.0864661654135339</v>
          </cell>
          <cell r="E11">
            <v>1.0067114093959733</v>
          </cell>
          <cell r="F11">
            <v>1.0418604651162791</v>
          </cell>
          <cell r="G11">
            <v>0.96590909090909094</v>
          </cell>
        </row>
        <row r="12">
          <cell r="A12">
            <v>35474</v>
          </cell>
          <cell r="B12">
            <v>1.0981848184818481</v>
          </cell>
          <cell r="C12">
            <v>1.0733229329173166</v>
          </cell>
          <cell r="D12">
            <v>1.1165413533834587</v>
          </cell>
          <cell r="E12">
            <v>1.0536912751677852</v>
          </cell>
          <cell r="F12">
            <v>1.1046511627906976</v>
          </cell>
          <cell r="G12">
            <v>0.98863636363636365</v>
          </cell>
        </row>
        <row r="13">
          <cell r="A13">
            <v>35475</v>
          </cell>
          <cell r="B13">
            <v>1.1056105610561056</v>
          </cell>
          <cell r="C13">
            <v>1.0795631825273011</v>
          </cell>
          <cell r="D13">
            <v>1.131578947368421</v>
          </cell>
          <cell r="E13">
            <v>1.0738255033557047</v>
          </cell>
          <cell r="F13">
            <v>1.1441860465116278</v>
          </cell>
          <cell r="G13">
            <v>1.2159090909090908</v>
          </cell>
        </row>
        <row r="14">
          <cell r="A14">
            <v>35478</v>
          </cell>
          <cell r="B14">
            <v>1.1056105610561056</v>
          </cell>
          <cell r="C14">
            <v>1.0795631825273011</v>
          </cell>
          <cell r="D14">
            <v>1.131578947368421</v>
          </cell>
          <cell r="E14">
            <v>1.0738255033557047</v>
          </cell>
          <cell r="F14">
            <v>1.1441860465116278</v>
          </cell>
          <cell r="G14">
            <v>1.2159090909090908</v>
          </cell>
        </row>
        <row r="15">
          <cell r="A15">
            <v>35479</v>
          </cell>
          <cell r="B15">
            <v>1.0990099009900991</v>
          </cell>
          <cell r="C15">
            <v>1.0608424336973479</v>
          </cell>
          <cell r="D15">
            <v>1.1090225563909775</v>
          </cell>
          <cell r="E15">
            <v>1.0738255033557047</v>
          </cell>
          <cell r="F15">
            <v>1.1000000000000001</v>
          </cell>
          <cell r="G15">
            <v>1.2159090909090908</v>
          </cell>
        </row>
        <row r="16">
          <cell r="A16">
            <v>35480</v>
          </cell>
          <cell r="B16">
            <v>1.1122112211221122</v>
          </cell>
          <cell r="C16">
            <v>1.0717628705148206</v>
          </cell>
          <cell r="D16">
            <v>1.131578947368421</v>
          </cell>
          <cell r="E16">
            <v>1.0268456375838926</v>
          </cell>
          <cell r="F16">
            <v>1.1046511627906976</v>
          </cell>
          <cell r="G16">
            <v>1.2159090909090908</v>
          </cell>
        </row>
        <row r="17">
          <cell r="A17">
            <v>35481</v>
          </cell>
          <cell r="B17">
            <v>1.1056105610561056</v>
          </cell>
          <cell r="C17">
            <v>1.0592823712948518</v>
          </cell>
          <cell r="D17">
            <v>1.1099624060150375</v>
          </cell>
          <cell r="E17">
            <v>1.0671140939597314</v>
          </cell>
          <cell r="F17">
            <v>1.0930232558139534</v>
          </cell>
          <cell r="G17">
            <v>1.2045454545454546</v>
          </cell>
        </row>
        <row r="18">
          <cell r="A18">
            <v>35482</v>
          </cell>
          <cell r="B18">
            <v>1.0990099009900991</v>
          </cell>
          <cell r="C18">
            <v>1.0608424336973479</v>
          </cell>
          <cell r="D18">
            <v>1.1353383458646618</v>
          </cell>
          <cell r="E18">
            <v>1.0738255033557047</v>
          </cell>
          <cell r="F18">
            <v>1.0953488372093023</v>
          </cell>
          <cell r="G18">
            <v>1.2159090909090908</v>
          </cell>
        </row>
        <row r="19">
          <cell r="A19">
            <v>35485</v>
          </cell>
          <cell r="B19">
            <v>1.0808580858085808</v>
          </cell>
          <cell r="C19">
            <v>1.0702028081123245</v>
          </cell>
          <cell r="D19">
            <v>1.1390977443609023</v>
          </cell>
          <cell r="E19">
            <v>1.0604026845637584</v>
          </cell>
          <cell r="F19">
            <v>1.0627906976744186</v>
          </cell>
          <cell r="G19">
            <v>1.2045454545454546</v>
          </cell>
        </row>
        <row r="20">
          <cell r="A20">
            <v>35486</v>
          </cell>
          <cell r="B20">
            <v>1.0990099009900991</v>
          </cell>
          <cell r="C20">
            <v>1.0670826833073324</v>
          </cell>
          <cell r="D20">
            <v>1.1503759398496241</v>
          </cell>
          <cell r="E20">
            <v>1.0738255033557047</v>
          </cell>
          <cell r="F20">
            <v>1.069767441860465</v>
          </cell>
          <cell r="G20">
            <v>1.2045454545454546</v>
          </cell>
        </row>
        <row r="21">
          <cell r="A21">
            <v>35487</v>
          </cell>
          <cell r="B21">
            <v>1.0940594059405941</v>
          </cell>
          <cell r="C21">
            <v>1.0405616224648986</v>
          </cell>
          <cell r="D21">
            <v>1.1503759398496241</v>
          </cell>
          <cell r="E21">
            <v>1.0134228187919463</v>
          </cell>
          <cell r="F21">
            <v>1.0488372093023255</v>
          </cell>
          <cell r="G21">
            <v>1.2045454545454546</v>
          </cell>
        </row>
        <row r="22">
          <cell r="A22">
            <v>35488</v>
          </cell>
          <cell r="B22">
            <v>1.0990099009900991</v>
          </cell>
          <cell r="C22">
            <v>1.0468018720748831</v>
          </cell>
          <cell r="D22">
            <v>1.1390977443609023</v>
          </cell>
          <cell r="E22">
            <v>1.0201342281879195</v>
          </cell>
          <cell r="F22">
            <v>1.0372093023255815</v>
          </cell>
          <cell r="G22">
            <v>1.2045454545454546</v>
          </cell>
        </row>
        <row r="23">
          <cell r="A23">
            <v>35489</v>
          </cell>
          <cell r="B23">
            <v>1.1056105610561056</v>
          </cell>
          <cell r="C23">
            <v>1.0374414976599065</v>
          </cell>
          <cell r="D23">
            <v>1.1353383458646618</v>
          </cell>
          <cell r="E23">
            <v>1.0536912751677852</v>
          </cell>
          <cell r="F23">
            <v>1.0372093023255815</v>
          </cell>
          <cell r="G23">
            <v>1.1931818181818181</v>
          </cell>
        </row>
        <row r="24">
          <cell r="A24">
            <v>35492</v>
          </cell>
          <cell r="B24">
            <v>1.0965346534653466</v>
          </cell>
          <cell r="C24">
            <v>1.0577223088923557</v>
          </cell>
          <cell r="D24">
            <v>1.1390977443609023</v>
          </cell>
          <cell r="E24">
            <v>1.1342281879194631</v>
          </cell>
          <cell r="F24">
            <v>1.0325581395348837</v>
          </cell>
          <cell r="G24">
            <v>1.2159090909090908</v>
          </cell>
        </row>
        <row r="25">
          <cell r="A25">
            <v>35493</v>
          </cell>
          <cell r="B25">
            <v>1.0973597359735974</v>
          </cell>
          <cell r="C25">
            <v>1.06396255850234</v>
          </cell>
          <cell r="D25">
            <v>1.1353383458646618</v>
          </cell>
          <cell r="E25">
            <v>1.1610738255033557</v>
          </cell>
          <cell r="F25">
            <v>1.069767441860465</v>
          </cell>
          <cell r="G25">
            <v>1.2159090909090908</v>
          </cell>
        </row>
        <row r="26">
          <cell r="A26">
            <v>35494</v>
          </cell>
          <cell r="B26">
            <v>1.113861386138614</v>
          </cell>
          <cell r="C26">
            <v>1.076443057722309</v>
          </cell>
          <cell r="D26">
            <v>1.1278195488721805</v>
          </cell>
          <cell r="E26">
            <v>1.174496644295302</v>
          </cell>
          <cell r="F26">
            <v>1.1255813953488372</v>
          </cell>
          <cell r="G26">
            <v>1.2727272727272727</v>
          </cell>
        </row>
        <row r="27">
          <cell r="A27">
            <v>35495</v>
          </cell>
          <cell r="B27">
            <v>1.1460396039603959</v>
          </cell>
          <cell r="C27">
            <v>1.0717628705148206</v>
          </cell>
          <cell r="D27">
            <v>1.1090225563909775</v>
          </cell>
          <cell r="E27">
            <v>1.1208053691275168</v>
          </cell>
          <cell r="F27">
            <v>1.1093023255813954</v>
          </cell>
          <cell r="G27">
            <v>1.2272727272727273</v>
          </cell>
        </row>
        <row r="28">
          <cell r="A28">
            <v>35496</v>
          </cell>
          <cell r="B28">
            <v>1.165016501650165</v>
          </cell>
          <cell r="C28">
            <v>1.1216848673946958</v>
          </cell>
          <cell r="D28">
            <v>1.1541353383458646</v>
          </cell>
          <cell r="E28">
            <v>1.2147651006711409</v>
          </cell>
          <cell r="F28">
            <v>1.1511627906976745</v>
          </cell>
          <cell r="G28">
            <v>1.2386363636363635</v>
          </cell>
        </row>
        <row r="29">
          <cell r="A29">
            <v>35499</v>
          </cell>
          <cell r="B29">
            <v>1.165016501650165</v>
          </cell>
          <cell r="C29">
            <v>1.1372854914196568</v>
          </cell>
          <cell r="D29">
            <v>1.1766917293233083</v>
          </cell>
          <cell r="E29">
            <v>1.2348993288590604</v>
          </cell>
          <cell r="F29">
            <v>1.2069767441860466</v>
          </cell>
          <cell r="G29">
            <v>1.3068181818181819</v>
          </cell>
        </row>
        <row r="30">
          <cell r="A30">
            <v>35500</v>
          </cell>
          <cell r="B30">
            <v>1.1452145214521452</v>
          </cell>
          <cell r="C30">
            <v>1.1528861154446177</v>
          </cell>
          <cell r="D30">
            <v>1.1766917293233083</v>
          </cell>
          <cell r="E30">
            <v>1.2348993288590604</v>
          </cell>
          <cell r="F30">
            <v>1.2255813953488373</v>
          </cell>
          <cell r="G30">
            <v>1.2954545454545454</v>
          </cell>
        </row>
        <row r="31">
          <cell r="A31">
            <v>35501</v>
          </cell>
          <cell r="B31">
            <v>1.1386138613861385</v>
          </cell>
          <cell r="C31">
            <v>1.1591263650546022</v>
          </cell>
          <cell r="D31">
            <v>1.1879699248120301</v>
          </cell>
          <cell r="E31">
            <v>1.2214765100671141</v>
          </cell>
          <cell r="F31">
            <v>1.213953488372093</v>
          </cell>
          <cell r="G31">
            <v>1.2954545454545454</v>
          </cell>
        </row>
        <row r="32">
          <cell r="A32">
            <v>35502</v>
          </cell>
          <cell r="B32">
            <v>1.1353135313531353</v>
          </cell>
          <cell r="C32">
            <v>1.1232449297971918</v>
          </cell>
          <cell r="D32">
            <v>1.1766917293233083</v>
          </cell>
          <cell r="E32">
            <v>1.1879194630872483</v>
          </cell>
          <cell r="F32">
            <v>1.1895348837209303</v>
          </cell>
          <cell r="G32">
            <v>1.2954545454545454</v>
          </cell>
        </row>
        <row r="33">
          <cell r="A33">
            <v>35503</v>
          </cell>
          <cell r="B33">
            <v>1.1353135313531353</v>
          </cell>
          <cell r="C33">
            <v>1.1341653666146645</v>
          </cell>
          <cell r="D33">
            <v>1.1691729323308271</v>
          </cell>
          <cell r="E33">
            <v>1.2281879194630871</v>
          </cell>
          <cell r="F33">
            <v>1.1837209302325582</v>
          </cell>
          <cell r="G33">
            <v>1.2954545454545454</v>
          </cell>
        </row>
        <row r="34">
          <cell r="A34">
            <v>35506</v>
          </cell>
          <cell r="B34">
            <v>1.1377887788778878</v>
          </cell>
          <cell r="C34">
            <v>1.1216848673946958</v>
          </cell>
          <cell r="D34">
            <v>1.1541353383458646</v>
          </cell>
          <cell r="E34">
            <v>1.1946308724832215</v>
          </cell>
          <cell r="F34">
            <v>1.1348837209302325</v>
          </cell>
          <cell r="G34">
            <v>1.2954545454545454</v>
          </cell>
        </row>
        <row r="35">
          <cell r="A35">
            <v>35507</v>
          </cell>
          <cell r="B35">
            <v>1.1287128712871286</v>
          </cell>
          <cell r="C35">
            <v>1.1154446177847115</v>
          </cell>
          <cell r="D35">
            <v>1.1428571428571428</v>
          </cell>
          <cell r="E35">
            <v>1.1946308724832215</v>
          </cell>
          <cell r="F35">
            <v>1.1093023255813954</v>
          </cell>
          <cell r="G35">
            <v>1.3068181818181819</v>
          </cell>
        </row>
        <row r="36">
          <cell r="A36">
            <v>35508</v>
          </cell>
          <cell r="B36">
            <v>1.1287128712871286</v>
          </cell>
          <cell r="C36">
            <v>1.0936037441497659</v>
          </cell>
          <cell r="D36">
            <v>1.1466165413533835</v>
          </cell>
          <cell r="E36">
            <v>1.174496644295302</v>
          </cell>
          <cell r="F36">
            <v>1.1232558139534883</v>
          </cell>
          <cell r="G36">
            <v>1.2954545454545454</v>
          </cell>
        </row>
        <row r="37">
          <cell r="A37">
            <v>35509</v>
          </cell>
          <cell r="B37">
            <v>1.1303630363036303</v>
          </cell>
          <cell r="C37">
            <v>1.0998439937597504</v>
          </cell>
          <cell r="D37">
            <v>1.1503759398496241</v>
          </cell>
          <cell r="E37">
            <v>1.1677852348993289</v>
          </cell>
          <cell r="F37">
            <v>1.155813953488372</v>
          </cell>
          <cell r="G37">
            <v>1.2954545454545454</v>
          </cell>
        </row>
        <row r="38">
          <cell r="A38">
            <v>35510</v>
          </cell>
          <cell r="B38">
            <v>1.1221122112211221</v>
          </cell>
          <cell r="C38">
            <v>1.1014040561622465</v>
          </cell>
          <cell r="D38">
            <v>1.1466165413533835</v>
          </cell>
          <cell r="E38">
            <v>1.1812080536912752</v>
          </cell>
          <cell r="F38">
            <v>1.1441860465116278</v>
          </cell>
          <cell r="G38">
            <v>1.2954545454545454</v>
          </cell>
        </row>
        <row r="39">
          <cell r="A39">
            <v>35513</v>
          </cell>
          <cell r="B39">
            <v>1.0965346534653466</v>
          </cell>
          <cell r="C39">
            <v>1.0951638065522622</v>
          </cell>
          <cell r="D39">
            <v>1.1353383458646618</v>
          </cell>
          <cell r="E39">
            <v>1.1677852348993289</v>
          </cell>
          <cell r="F39">
            <v>1.1441860465116278</v>
          </cell>
          <cell r="G39">
            <v>1.2954545454545454</v>
          </cell>
        </row>
        <row r="40">
          <cell r="A40">
            <v>35514</v>
          </cell>
          <cell r="B40">
            <v>1.1221122112211221</v>
          </cell>
          <cell r="C40">
            <v>1.1232449297971918</v>
          </cell>
          <cell r="D40">
            <v>1.131578947368421</v>
          </cell>
          <cell r="E40">
            <v>1.1812080536912752</v>
          </cell>
          <cell r="F40">
            <v>1.1790697674418604</v>
          </cell>
          <cell r="G40">
            <v>1.2954545454545454</v>
          </cell>
        </row>
        <row r="41">
          <cell r="A41">
            <v>35515</v>
          </cell>
          <cell r="B41">
            <v>1.1435643564356435</v>
          </cell>
          <cell r="C41">
            <v>1.1185647425897036</v>
          </cell>
          <cell r="D41">
            <v>1.112781954887218</v>
          </cell>
          <cell r="E41">
            <v>1.2013422818791946</v>
          </cell>
          <cell r="F41">
            <v>1.1697674418604651</v>
          </cell>
          <cell r="G41">
            <v>1.2954545454545454</v>
          </cell>
        </row>
        <row r="42">
          <cell r="A42">
            <v>35516</v>
          </cell>
          <cell r="B42">
            <v>1.141914191419142</v>
          </cell>
          <cell r="C42">
            <v>1.0904836193447738</v>
          </cell>
          <cell r="D42">
            <v>1.1052631578947369</v>
          </cell>
          <cell r="E42">
            <v>1.174496644295302</v>
          </cell>
          <cell r="F42">
            <v>1.1372093023255814</v>
          </cell>
          <cell r="G42">
            <v>1.2954545454545454</v>
          </cell>
        </row>
        <row r="43">
          <cell r="A43">
            <v>35517</v>
          </cell>
          <cell r="B43">
            <v>1.141914191419142</v>
          </cell>
          <cell r="C43">
            <v>1.0904836193447738</v>
          </cell>
          <cell r="D43">
            <v>1.1052631578947369</v>
          </cell>
          <cell r="E43">
            <v>1.174496644295302</v>
          </cell>
          <cell r="F43">
            <v>1.1372093023255814</v>
          </cell>
          <cell r="G43">
            <v>1.2954545454545454</v>
          </cell>
        </row>
        <row r="44">
          <cell r="A44">
            <v>35520</v>
          </cell>
          <cell r="B44">
            <v>1.1386138613861385</v>
          </cell>
          <cell r="C44">
            <v>1.0717628705148206</v>
          </cell>
          <cell r="D44">
            <v>1.0977443609022557</v>
          </cell>
          <cell r="E44">
            <v>1.1812080536912752</v>
          </cell>
          <cell r="F44">
            <v>1.0906976744186045</v>
          </cell>
          <cell r="G44">
            <v>1.2954545454545454</v>
          </cell>
        </row>
        <row r="45">
          <cell r="A45">
            <v>35521</v>
          </cell>
          <cell r="B45">
            <v>1.1056105610561056</v>
          </cell>
          <cell r="C45">
            <v>1.0748829953198127</v>
          </cell>
          <cell r="D45">
            <v>1.1090225563909775</v>
          </cell>
          <cell r="E45">
            <v>1.1342281879194631</v>
          </cell>
          <cell r="F45">
            <v>1.0604651162790697</v>
          </cell>
          <cell r="G45">
            <v>1.2954545454545454</v>
          </cell>
        </row>
        <row r="46">
          <cell r="A46">
            <v>35522</v>
          </cell>
          <cell r="B46">
            <v>1.0973597359735974</v>
          </cell>
          <cell r="C46">
            <v>1.0748829953198127</v>
          </cell>
          <cell r="D46">
            <v>0.84586466165413532</v>
          </cell>
          <cell r="E46">
            <v>1.1140939597315436</v>
          </cell>
          <cell r="F46">
            <v>1.0511627906976744</v>
          </cell>
          <cell r="G46">
            <v>1.2954545454545454</v>
          </cell>
        </row>
        <row r="47">
          <cell r="A47">
            <v>35523</v>
          </cell>
          <cell r="B47">
            <v>1.0957095709570956</v>
          </cell>
          <cell r="C47">
            <v>1.0842433697347893</v>
          </cell>
          <cell r="D47">
            <v>0.82330827067669177</v>
          </cell>
          <cell r="E47">
            <v>1.1342281879194631</v>
          </cell>
          <cell r="F47">
            <v>1.0813953488372092</v>
          </cell>
          <cell r="G47">
            <v>1.2840909090909092</v>
          </cell>
        </row>
        <row r="48">
          <cell r="A48">
            <v>35524</v>
          </cell>
          <cell r="B48">
            <v>1.1023102310231023</v>
          </cell>
          <cell r="C48">
            <v>1.076443057722309</v>
          </cell>
          <cell r="D48">
            <v>0.83082706766917291</v>
          </cell>
          <cell r="E48">
            <v>1.1342281879194631</v>
          </cell>
          <cell r="F48">
            <v>1.0790697674418606</v>
          </cell>
          <cell r="G48">
            <v>1.2954545454545454</v>
          </cell>
        </row>
        <row r="49">
          <cell r="A49">
            <v>35527</v>
          </cell>
          <cell r="B49">
            <v>1.0907590759075907</v>
          </cell>
          <cell r="C49">
            <v>1.0670826833073324</v>
          </cell>
          <cell r="D49">
            <v>0.82706766917293228</v>
          </cell>
          <cell r="E49">
            <v>1.1677852348993289</v>
          </cell>
          <cell r="F49">
            <v>1.1093023255813954</v>
          </cell>
          <cell r="G49">
            <v>1.2954545454545454</v>
          </cell>
        </row>
        <row r="50">
          <cell r="A50">
            <v>35528</v>
          </cell>
          <cell r="B50">
            <v>1.0907590759075907</v>
          </cell>
          <cell r="C50">
            <v>1.0686427457098284</v>
          </cell>
          <cell r="D50">
            <v>0.81578947368421051</v>
          </cell>
          <cell r="E50">
            <v>1.1610738255033557</v>
          </cell>
          <cell r="F50">
            <v>1.1418604651162791</v>
          </cell>
          <cell r="G50">
            <v>1.2840909090909092</v>
          </cell>
        </row>
        <row r="51">
          <cell r="A51">
            <v>35529</v>
          </cell>
          <cell r="B51">
            <v>1.0874587458745875</v>
          </cell>
          <cell r="C51">
            <v>1.0655226209048363</v>
          </cell>
          <cell r="D51">
            <v>0.83834586466165417</v>
          </cell>
          <cell r="E51">
            <v>1.1208053691275168</v>
          </cell>
          <cell r="F51">
            <v>1.1744186046511629</v>
          </cell>
          <cell r="G51">
            <v>1.3068181818181819</v>
          </cell>
        </row>
        <row r="52">
          <cell r="A52">
            <v>35530</v>
          </cell>
          <cell r="B52">
            <v>1.0891089108910892</v>
          </cell>
          <cell r="C52">
            <v>1.076443057722309</v>
          </cell>
          <cell r="D52">
            <v>0.83458646616541354</v>
          </cell>
          <cell r="E52">
            <v>1.1409395973154361</v>
          </cell>
          <cell r="F52">
            <v>1.1976744186046511</v>
          </cell>
          <cell r="G52">
            <v>1.2954545454545454</v>
          </cell>
        </row>
        <row r="53">
          <cell r="A53">
            <v>35531</v>
          </cell>
          <cell r="B53">
            <v>1.0577557755775577</v>
          </cell>
          <cell r="C53">
            <v>1.0436817472698907</v>
          </cell>
          <cell r="D53">
            <v>0.81203007518796988</v>
          </cell>
          <cell r="E53">
            <v>1.1140939597315436</v>
          </cell>
          <cell r="F53">
            <v>1.1232558139534883</v>
          </cell>
          <cell r="G53">
            <v>1.2840909090909092</v>
          </cell>
        </row>
        <row r="54">
          <cell r="A54">
            <v>35534</v>
          </cell>
          <cell r="B54">
            <v>1.0379537953795379</v>
          </cell>
          <cell r="C54">
            <v>1.0748829953198127</v>
          </cell>
          <cell r="D54">
            <v>0.82330827067669177</v>
          </cell>
          <cell r="E54">
            <v>1.1275167785234899</v>
          </cell>
          <cell r="F54">
            <v>1.1534883720930234</v>
          </cell>
          <cell r="G54">
            <v>1.2727272727272727</v>
          </cell>
        </row>
        <row r="55">
          <cell r="A55">
            <v>35535</v>
          </cell>
          <cell r="B55">
            <v>1.0742574257425743</v>
          </cell>
          <cell r="C55">
            <v>1.1045241809672386</v>
          </cell>
          <cell r="D55">
            <v>0.84586466165413532</v>
          </cell>
          <cell r="E55">
            <v>1.1476510067114094</v>
          </cell>
          <cell r="F55">
            <v>1.1767441860465115</v>
          </cell>
          <cell r="G55">
            <v>1.2727272727272727</v>
          </cell>
        </row>
        <row r="56">
          <cell r="A56">
            <v>35536</v>
          </cell>
          <cell r="B56">
            <v>1.1039603960396041</v>
          </cell>
          <cell r="C56">
            <v>1.1201248049921997</v>
          </cell>
          <cell r="D56">
            <v>0.86466165413533835</v>
          </cell>
          <cell r="E56">
            <v>1.1476510067114094</v>
          </cell>
          <cell r="F56">
            <v>1.1476744186046512</v>
          </cell>
          <cell r="G56">
            <v>1.2840909090909092</v>
          </cell>
        </row>
        <row r="57">
          <cell r="A57">
            <v>35537</v>
          </cell>
          <cell r="B57">
            <v>1.0990099009900991</v>
          </cell>
          <cell r="C57">
            <v>1.0982839313572543</v>
          </cell>
          <cell r="D57">
            <v>0.84962406015037595</v>
          </cell>
          <cell r="E57">
            <v>1.1409395973154361</v>
          </cell>
          <cell r="F57">
            <v>1.1627906976744187</v>
          </cell>
          <cell r="G57">
            <v>1.2840909090909092</v>
          </cell>
        </row>
        <row r="58">
          <cell r="A58">
            <v>35538</v>
          </cell>
          <cell r="B58">
            <v>1.0577557755775577</v>
          </cell>
          <cell r="C58">
            <v>1.0717628705148206</v>
          </cell>
          <cell r="D58">
            <v>0.80451127819548873</v>
          </cell>
          <cell r="E58">
            <v>1.080536912751678</v>
          </cell>
          <cell r="F58">
            <v>1.1232558139534883</v>
          </cell>
          <cell r="G58">
            <v>1.2840909090909092</v>
          </cell>
        </row>
        <row r="59">
          <cell r="A59">
            <v>35541</v>
          </cell>
          <cell r="B59">
            <v>1.0445544554455446</v>
          </cell>
          <cell r="C59">
            <v>1.0624024960998439</v>
          </cell>
          <cell r="D59">
            <v>0.77819548872180455</v>
          </cell>
          <cell r="E59">
            <v>1.0939597315436242</v>
          </cell>
          <cell r="F59">
            <v>1.1232558139534883</v>
          </cell>
          <cell r="G59">
            <v>1.2727272727272727</v>
          </cell>
        </row>
        <row r="60">
          <cell r="A60">
            <v>35542</v>
          </cell>
          <cell r="B60">
            <v>1.0297029702970297</v>
          </cell>
          <cell r="C60">
            <v>1.0702028081123245</v>
          </cell>
          <cell r="D60">
            <v>0.76691729323308266</v>
          </cell>
          <cell r="E60">
            <v>1.1073825503355705</v>
          </cell>
          <cell r="F60">
            <v>1.1418604651162791</v>
          </cell>
          <cell r="G60">
            <v>1.2727272727272727</v>
          </cell>
        </row>
        <row r="61">
          <cell r="A61">
            <v>35543</v>
          </cell>
          <cell r="B61">
            <v>1.0148514851485149</v>
          </cell>
          <cell r="C61">
            <v>1.0686427457098284</v>
          </cell>
          <cell r="D61">
            <v>0.75563909774436089</v>
          </cell>
          <cell r="E61">
            <v>1.1208053691275168</v>
          </cell>
          <cell r="F61">
            <v>1.1488372093023256</v>
          </cell>
          <cell r="G61">
            <v>1.2727272727272727</v>
          </cell>
        </row>
        <row r="62">
          <cell r="A62">
            <v>35544</v>
          </cell>
          <cell r="B62">
            <v>1.0198019801980198</v>
          </cell>
          <cell r="C62">
            <v>1.0530421216848673</v>
          </cell>
          <cell r="D62">
            <v>0.75939849624060152</v>
          </cell>
          <cell r="E62">
            <v>1.080536912751678</v>
          </cell>
          <cell r="F62">
            <v>1.1395348837209303</v>
          </cell>
          <cell r="G62">
            <v>1.2727272727272727</v>
          </cell>
        </row>
        <row r="63">
          <cell r="A63">
            <v>35545</v>
          </cell>
          <cell r="B63">
            <v>1.0156765676567656</v>
          </cell>
          <cell r="C63">
            <v>1.0483619344773791</v>
          </cell>
          <cell r="D63">
            <v>0.74060150375939848</v>
          </cell>
          <cell r="E63">
            <v>1.0939597315436242</v>
          </cell>
          <cell r="F63">
            <v>1.1046511627906976</v>
          </cell>
          <cell r="G63">
            <v>1.2727272727272727</v>
          </cell>
        </row>
        <row r="64">
          <cell r="A64">
            <v>35548</v>
          </cell>
          <cell r="B64">
            <v>1.0099009900990099</v>
          </cell>
          <cell r="C64">
            <v>1.0468018720748831</v>
          </cell>
          <cell r="D64">
            <v>0.73308270676691734</v>
          </cell>
          <cell r="E64">
            <v>1.087248322147651</v>
          </cell>
          <cell r="F64">
            <v>1.0976744186046512</v>
          </cell>
          <cell r="G64">
            <v>1.2613636363636365</v>
          </cell>
        </row>
        <row r="65">
          <cell r="A65">
            <v>35549</v>
          </cell>
          <cell r="B65">
            <v>1.033003300330033</v>
          </cell>
          <cell r="C65">
            <v>1.1185647425897036</v>
          </cell>
          <cell r="D65">
            <v>0.77067669172932329</v>
          </cell>
          <cell r="E65">
            <v>1.1543624161073827</v>
          </cell>
          <cell r="F65">
            <v>1.1674418604651162</v>
          </cell>
          <cell r="G65">
            <v>1.2613636363636365</v>
          </cell>
        </row>
        <row r="66">
          <cell r="A66">
            <v>35550</v>
          </cell>
          <cell r="B66">
            <v>1.0594059405940595</v>
          </cell>
          <cell r="C66">
            <v>1.1372854914196568</v>
          </cell>
          <cell r="D66">
            <v>0.81203007518796988</v>
          </cell>
          <cell r="E66">
            <v>1.1677852348993289</v>
          </cell>
          <cell r="F66">
            <v>1.2255813953488373</v>
          </cell>
          <cell r="G66">
            <v>1.2613636363636365</v>
          </cell>
        </row>
        <row r="67">
          <cell r="A67">
            <v>35551</v>
          </cell>
          <cell r="B67">
            <v>1.0148514851485149</v>
          </cell>
          <cell r="C67">
            <v>1.1216848673946958</v>
          </cell>
          <cell r="D67">
            <v>0.80451127819548873</v>
          </cell>
          <cell r="E67">
            <v>1.1610738255033557</v>
          </cell>
          <cell r="F67">
            <v>1.213953488372093</v>
          </cell>
          <cell r="G67">
            <v>1.2727272727272727</v>
          </cell>
        </row>
        <row r="68">
          <cell r="A68">
            <v>35552</v>
          </cell>
          <cell r="B68">
            <v>1.0181518151815181</v>
          </cell>
          <cell r="C68">
            <v>1.1216848673946958</v>
          </cell>
          <cell r="D68">
            <v>0.82330827067669177</v>
          </cell>
          <cell r="E68">
            <v>1.174496644295302</v>
          </cell>
          <cell r="F68">
            <v>1.2720930232558139</v>
          </cell>
          <cell r="G68">
            <v>1.2727272727272727</v>
          </cell>
        </row>
        <row r="69">
          <cell r="A69">
            <v>35555</v>
          </cell>
          <cell r="B69">
            <v>1.0396039603960396</v>
          </cell>
          <cell r="C69">
            <v>1.1310452418096724</v>
          </cell>
          <cell r="D69">
            <v>0.83458646616541354</v>
          </cell>
          <cell r="E69">
            <v>1.1543624161073827</v>
          </cell>
          <cell r="F69">
            <v>1.2</v>
          </cell>
          <cell r="G69">
            <v>1.2954545454545454</v>
          </cell>
        </row>
        <row r="70">
          <cell r="A70">
            <v>35556</v>
          </cell>
          <cell r="B70">
            <v>1.056930693069307</v>
          </cell>
          <cell r="C70">
            <v>1.1965678627145087</v>
          </cell>
          <cell r="D70">
            <v>0.81203007518796988</v>
          </cell>
          <cell r="E70">
            <v>1.1543624161073827</v>
          </cell>
          <cell r="F70">
            <v>1.2441860465116279</v>
          </cell>
          <cell r="G70">
            <v>1.2727272727272727</v>
          </cell>
        </row>
        <row r="71">
          <cell r="A71">
            <v>35557</v>
          </cell>
          <cell r="B71">
            <v>1.0627062706270627</v>
          </cell>
          <cell r="C71">
            <v>1.2059282371294853</v>
          </cell>
          <cell r="D71">
            <v>0.81203007518796988</v>
          </cell>
          <cell r="E71">
            <v>1.1610738255033557</v>
          </cell>
          <cell r="F71">
            <v>1.2511627906976743</v>
          </cell>
          <cell r="G71">
            <v>1.2840909090909092</v>
          </cell>
        </row>
        <row r="72">
          <cell r="A72">
            <v>35558</v>
          </cell>
          <cell r="B72">
            <v>1.0412541254125414</v>
          </cell>
          <cell r="C72">
            <v>1.2246489859594383</v>
          </cell>
          <cell r="D72">
            <v>0.80451127819548873</v>
          </cell>
          <cell r="E72">
            <v>1.1476510067114094</v>
          </cell>
          <cell r="F72">
            <v>1.2279069767441861</v>
          </cell>
          <cell r="G72">
            <v>1.2727272727272727</v>
          </cell>
        </row>
        <row r="73">
          <cell r="A73">
            <v>35559</v>
          </cell>
          <cell r="B73">
            <v>1.028052805280528</v>
          </cell>
          <cell r="C73">
            <v>1.2293291731669267</v>
          </cell>
          <cell r="D73">
            <v>0.81578947368421051</v>
          </cell>
          <cell r="E73">
            <v>1.1409395973154361</v>
          </cell>
          <cell r="F73">
            <v>1.2069767441860466</v>
          </cell>
          <cell r="G73">
            <v>1.2840909090909092</v>
          </cell>
        </row>
        <row r="74">
          <cell r="A74">
            <v>35562</v>
          </cell>
          <cell r="B74">
            <v>1.033003300330033</v>
          </cell>
          <cell r="C74">
            <v>1.2402496099843994</v>
          </cell>
          <cell r="D74">
            <v>0.83834586466165417</v>
          </cell>
          <cell r="E74">
            <v>1.174496644295302</v>
          </cell>
          <cell r="F74">
            <v>1.2279069767441861</v>
          </cell>
          <cell r="G74">
            <v>1.2840909090909092</v>
          </cell>
        </row>
        <row r="75">
          <cell r="A75">
            <v>35563</v>
          </cell>
          <cell r="B75">
            <v>0.98844884488448848</v>
          </cell>
          <cell r="C75">
            <v>1.2308892355694228</v>
          </cell>
          <cell r="D75">
            <v>0.83458646616541354</v>
          </cell>
          <cell r="E75">
            <v>1.2013422818791946</v>
          </cell>
          <cell r="F75">
            <v>1.2127906976744185</v>
          </cell>
          <cell r="G75">
            <v>1.2840909090909092</v>
          </cell>
        </row>
        <row r="76">
          <cell r="A76">
            <v>35564</v>
          </cell>
          <cell r="B76">
            <v>0.95379537953795379</v>
          </cell>
          <cell r="C76">
            <v>1.218408736349454</v>
          </cell>
          <cell r="D76">
            <v>0.83458646616541354</v>
          </cell>
          <cell r="E76">
            <v>1.1543624161073827</v>
          </cell>
          <cell r="F76">
            <v>1.1883720930232557</v>
          </cell>
          <cell r="G76">
            <v>1.2727272727272727</v>
          </cell>
        </row>
        <row r="77">
          <cell r="A77">
            <v>35565</v>
          </cell>
          <cell r="B77">
            <v>0.96039603960396036</v>
          </cell>
          <cell r="C77">
            <v>1.2090483619344774</v>
          </cell>
          <cell r="D77">
            <v>0.83834586466165417</v>
          </cell>
          <cell r="E77">
            <v>1.1610738255033557</v>
          </cell>
          <cell r="F77">
            <v>1.1744186046511629</v>
          </cell>
          <cell r="G77">
            <v>1.2840909090909092</v>
          </cell>
        </row>
        <row r="78">
          <cell r="A78">
            <v>35566</v>
          </cell>
          <cell r="B78">
            <v>0.97029702970297027</v>
          </cell>
          <cell r="C78">
            <v>1.1825273010920436</v>
          </cell>
          <cell r="D78">
            <v>0.83834586466165417</v>
          </cell>
          <cell r="E78">
            <v>1.1409395973154361</v>
          </cell>
          <cell r="F78">
            <v>1.1790697674418604</v>
          </cell>
          <cell r="G78">
            <v>1.2840909090909092</v>
          </cell>
        </row>
        <row r="79">
          <cell r="A79">
            <v>35569</v>
          </cell>
          <cell r="B79">
            <v>0.97854785478547857</v>
          </cell>
          <cell r="C79">
            <v>1.204368174726989</v>
          </cell>
          <cell r="D79">
            <v>0.84210526315789469</v>
          </cell>
          <cell r="E79">
            <v>1.1610738255033557</v>
          </cell>
          <cell r="F79">
            <v>1.2186046511627906</v>
          </cell>
          <cell r="G79">
            <v>1.2840909090909092</v>
          </cell>
        </row>
        <row r="80">
          <cell r="A80">
            <v>35570</v>
          </cell>
          <cell r="B80">
            <v>0.98679867986798675</v>
          </cell>
          <cell r="C80">
            <v>1.204368174726989</v>
          </cell>
          <cell r="D80">
            <v>0.83834586466165417</v>
          </cell>
          <cell r="E80">
            <v>1.1677852348993289</v>
          </cell>
          <cell r="F80">
            <v>1.2488372093023257</v>
          </cell>
          <cell r="G80">
            <v>1.2840909090909092</v>
          </cell>
        </row>
        <row r="81">
          <cell r="A81">
            <v>35571</v>
          </cell>
          <cell r="B81">
            <v>0.98514851485148514</v>
          </cell>
          <cell r="C81">
            <v>1.1778471138845554</v>
          </cell>
          <cell r="D81">
            <v>0.84586466165413532</v>
          </cell>
          <cell r="E81">
            <v>1.1409395973154361</v>
          </cell>
          <cell r="F81">
            <v>1.2244186046511627</v>
          </cell>
          <cell r="G81">
            <v>1.2840909090909092</v>
          </cell>
        </row>
        <row r="82">
          <cell r="A82">
            <v>35572</v>
          </cell>
          <cell r="B82">
            <v>1.0148514851485149</v>
          </cell>
          <cell r="C82">
            <v>1.1825273010920436</v>
          </cell>
          <cell r="D82">
            <v>0.84962406015037595</v>
          </cell>
          <cell r="E82">
            <v>1.1342281879194631</v>
          </cell>
          <cell r="F82">
            <v>1.2116279069767442</v>
          </cell>
          <cell r="G82">
            <v>1.3068181818181819</v>
          </cell>
        </row>
        <row r="83">
          <cell r="A83">
            <v>35573</v>
          </cell>
          <cell r="B83">
            <v>1.0066006600660067</v>
          </cell>
          <cell r="C83">
            <v>1.1887675507020281</v>
          </cell>
          <cell r="D83">
            <v>0.8571428571428571</v>
          </cell>
          <cell r="E83">
            <v>1.1677852348993289</v>
          </cell>
          <cell r="F83">
            <v>1.2116279069767442</v>
          </cell>
          <cell r="G83">
            <v>1.2954545454545454</v>
          </cell>
        </row>
        <row r="84">
          <cell r="A84">
            <v>35576</v>
          </cell>
          <cell r="B84">
            <v>1.0066006600660067</v>
          </cell>
          <cell r="C84">
            <v>1.1887675507020281</v>
          </cell>
          <cell r="D84">
            <v>0.8571428571428571</v>
          </cell>
          <cell r="E84">
            <v>1.1677852348993289</v>
          </cell>
          <cell r="F84">
            <v>1.2116279069767442</v>
          </cell>
          <cell r="G84">
            <v>1.2954545454545454</v>
          </cell>
        </row>
        <row r="85">
          <cell r="A85">
            <v>35577</v>
          </cell>
          <cell r="B85">
            <v>1.0066006600660067</v>
          </cell>
          <cell r="C85">
            <v>1.1903276131045242</v>
          </cell>
          <cell r="D85">
            <v>0.8721804511278195</v>
          </cell>
          <cell r="E85">
            <v>1.1543624161073827</v>
          </cell>
          <cell r="F85">
            <v>1.2232558139534884</v>
          </cell>
          <cell r="G85">
            <v>1.3068181818181819</v>
          </cell>
        </row>
        <row r="86">
          <cell r="A86">
            <v>35578</v>
          </cell>
          <cell r="B86">
            <v>1.0066006600660067</v>
          </cell>
          <cell r="C86">
            <v>1.1825273010920436</v>
          </cell>
          <cell r="D86">
            <v>0.88345864661654139</v>
          </cell>
          <cell r="E86">
            <v>1.1342281879194631</v>
          </cell>
          <cell r="F86">
            <v>1.2093023255813953</v>
          </cell>
          <cell r="G86">
            <v>1.3068181818181819</v>
          </cell>
        </row>
        <row r="87">
          <cell r="A87">
            <v>35579</v>
          </cell>
          <cell r="B87">
            <v>1.0297029702970297</v>
          </cell>
          <cell r="C87">
            <v>1.1965678627145087</v>
          </cell>
          <cell r="D87">
            <v>0.86842105263157898</v>
          </cell>
          <cell r="E87">
            <v>1.1543624161073827</v>
          </cell>
          <cell r="F87">
            <v>1.2116279069767442</v>
          </cell>
          <cell r="G87">
            <v>1.3068181818181819</v>
          </cell>
        </row>
        <row r="88">
          <cell r="A88">
            <v>35580</v>
          </cell>
          <cell r="B88">
            <v>1.0462046204620461</v>
          </cell>
          <cell r="C88">
            <v>1.2605304212168487</v>
          </cell>
          <cell r="D88">
            <v>0.89849624060150379</v>
          </cell>
          <cell r="E88">
            <v>1.2214765100671141</v>
          </cell>
          <cell r="F88">
            <v>1.3116279069767443</v>
          </cell>
          <cell r="G88">
            <v>1.3181818181818181</v>
          </cell>
        </row>
        <row r="89">
          <cell r="A89">
            <v>35583</v>
          </cell>
          <cell r="B89">
            <v>1.0511551155115511</v>
          </cell>
          <cell r="C89">
            <v>1.2480499219968799</v>
          </cell>
          <cell r="D89">
            <v>0.90225563909774431</v>
          </cell>
          <cell r="E89">
            <v>1.2483221476510067</v>
          </cell>
          <cell r="F89">
            <v>1.344186046511628</v>
          </cell>
          <cell r="G89">
            <v>1.3068181818181819</v>
          </cell>
        </row>
        <row r="90">
          <cell r="A90">
            <v>35584</v>
          </cell>
          <cell r="B90">
            <v>1.056105610561056</v>
          </cell>
          <cell r="C90">
            <v>1.2371294851794072</v>
          </cell>
          <cell r="D90">
            <v>0.92481203007518797</v>
          </cell>
          <cell r="E90">
            <v>1.2684563758389262</v>
          </cell>
          <cell r="F90">
            <v>1.35</v>
          </cell>
          <cell r="G90">
            <v>1.3068181818181819</v>
          </cell>
        </row>
        <row r="91">
          <cell r="A91">
            <v>35585</v>
          </cell>
          <cell r="B91">
            <v>1.0833333333333333</v>
          </cell>
          <cell r="C91">
            <v>1.2605304212168487</v>
          </cell>
          <cell r="D91">
            <v>0.9135338345864662</v>
          </cell>
          <cell r="E91">
            <v>1.2483221476510067</v>
          </cell>
          <cell r="F91">
            <v>1.3779069767441861</v>
          </cell>
          <cell r="G91">
            <v>1.3181818181818181</v>
          </cell>
        </row>
        <row r="92">
          <cell r="A92">
            <v>35586</v>
          </cell>
          <cell r="B92">
            <v>1.0891089108910892</v>
          </cell>
          <cell r="C92">
            <v>1.2854914196567864</v>
          </cell>
          <cell r="D92">
            <v>0.90977443609022557</v>
          </cell>
          <cell r="E92">
            <v>1.2550335570469799</v>
          </cell>
          <cell r="F92">
            <v>1.3395348837209302</v>
          </cell>
          <cell r="G92">
            <v>1.3068181818181819</v>
          </cell>
        </row>
        <row r="93">
          <cell r="A93">
            <v>35587</v>
          </cell>
          <cell r="B93">
            <v>1.0726072607260726</v>
          </cell>
          <cell r="C93">
            <v>1.313572542901716</v>
          </cell>
          <cell r="D93">
            <v>0.93233082706766912</v>
          </cell>
          <cell r="E93">
            <v>1.2416107382550337</v>
          </cell>
          <cell r="F93">
            <v>1.3162790697674418</v>
          </cell>
          <cell r="G93">
            <v>1.3068181818181819</v>
          </cell>
        </row>
        <row r="94">
          <cell r="A94">
            <v>35590</v>
          </cell>
          <cell r="B94">
            <v>1.0874587458745875</v>
          </cell>
          <cell r="C94">
            <v>1.3494539781591264</v>
          </cell>
          <cell r="D94">
            <v>0.94360902255639101</v>
          </cell>
          <cell r="E94">
            <v>1.2818791946308725</v>
          </cell>
          <cell r="F94">
            <v>1.3523255813953488</v>
          </cell>
          <cell r="G94">
            <v>1.3068181818181819</v>
          </cell>
        </row>
        <row r="95">
          <cell r="A95">
            <v>35591</v>
          </cell>
          <cell r="B95">
            <v>1.0808580858085808</v>
          </cell>
          <cell r="C95">
            <v>1.3416536661466458</v>
          </cell>
          <cell r="D95">
            <v>0.96240601503759393</v>
          </cell>
          <cell r="E95">
            <v>1.3020134228187918</v>
          </cell>
          <cell r="F95">
            <v>1.3383720930232559</v>
          </cell>
          <cell r="G95">
            <v>1.3295454545454546</v>
          </cell>
        </row>
        <row r="96">
          <cell r="A96">
            <v>35592</v>
          </cell>
          <cell r="B96">
            <v>1.1105610561056105</v>
          </cell>
          <cell r="C96">
            <v>1.3541341653666146</v>
          </cell>
          <cell r="D96">
            <v>0.98496240601503759</v>
          </cell>
          <cell r="E96">
            <v>1.2953020134228188</v>
          </cell>
          <cell r="F96">
            <v>1.3395348837209302</v>
          </cell>
          <cell r="G96">
            <v>1.3181818181818181</v>
          </cell>
        </row>
        <row r="97">
          <cell r="A97">
            <v>35593</v>
          </cell>
          <cell r="B97">
            <v>1.1468646864686469</v>
          </cell>
          <cell r="C97">
            <v>1.3884555382215289</v>
          </cell>
          <cell r="D97">
            <v>0.96992481203007519</v>
          </cell>
          <cell r="E97">
            <v>1.2818791946308725</v>
          </cell>
          <cell r="F97">
            <v>1.3209302325581396</v>
          </cell>
          <cell r="G97">
            <v>1.3181818181818181</v>
          </cell>
        </row>
        <row r="98">
          <cell r="A98">
            <v>35594</v>
          </cell>
          <cell r="B98">
            <v>1.1534653465346534</v>
          </cell>
          <cell r="C98">
            <v>1.4071762870514821</v>
          </cell>
          <cell r="D98">
            <v>0.97744360902255634</v>
          </cell>
          <cell r="E98">
            <v>1.3020134228187918</v>
          </cell>
          <cell r="F98">
            <v>1.3186046511627907</v>
          </cell>
          <cell r="G98">
            <v>1.3181818181818181</v>
          </cell>
        </row>
        <row r="99">
          <cell r="A99">
            <v>35597</v>
          </cell>
          <cell r="B99">
            <v>1.136138613861386</v>
          </cell>
          <cell r="C99">
            <v>1.3666146645865835</v>
          </cell>
          <cell r="D99">
            <v>0.96240601503759393</v>
          </cell>
          <cell r="E99">
            <v>1.2751677852348993</v>
          </cell>
          <cell r="F99">
            <v>1.2872093023255815</v>
          </cell>
          <cell r="G99">
            <v>1.3181818181818181</v>
          </cell>
        </row>
        <row r="100">
          <cell r="A100">
            <v>35598</v>
          </cell>
          <cell r="B100">
            <v>1.1303630363036303</v>
          </cell>
          <cell r="C100">
            <v>1.3650546021840875</v>
          </cell>
          <cell r="D100">
            <v>0.93984962406015038</v>
          </cell>
          <cell r="E100">
            <v>1.2818791946308725</v>
          </cell>
          <cell r="F100">
            <v>1.286046511627907</v>
          </cell>
          <cell r="G100">
            <v>1.3181818181818181</v>
          </cell>
        </row>
        <row r="101">
          <cell r="A101">
            <v>35599</v>
          </cell>
          <cell r="B101">
            <v>1.0973597359735974</v>
          </cell>
          <cell r="C101">
            <v>1.3338533541341653</v>
          </cell>
          <cell r="D101">
            <v>0.94360902255639101</v>
          </cell>
          <cell r="E101">
            <v>1.2751677852348993</v>
          </cell>
          <cell r="F101">
            <v>1.2790697674418605</v>
          </cell>
          <cell r="G101">
            <v>1.3181818181818181</v>
          </cell>
        </row>
        <row r="102">
          <cell r="A102">
            <v>35600</v>
          </cell>
          <cell r="B102">
            <v>1.1171617161716172</v>
          </cell>
          <cell r="C102">
            <v>1.3634945397815912</v>
          </cell>
          <cell r="D102">
            <v>0.97744360902255634</v>
          </cell>
          <cell r="E102">
            <v>1.2885906040268456</v>
          </cell>
          <cell r="F102">
            <v>1.3813953488372093</v>
          </cell>
          <cell r="G102">
            <v>1.3295454545454546</v>
          </cell>
        </row>
        <row r="103">
          <cell r="A103">
            <v>35601</v>
          </cell>
          <cell r="B103">
            <v>1.1320132013201321</v>
          </cell>
          <cell r="C103">
            <v>1.3494539781591264</v>
          </cell>
          <cell r="D103">
            <v>0.98496240601503759</v>
          </cell>
          <cell r="E103">
            <v>1.2751677852348993</v>
          </cell>
          <cell r="F103">
            <v>1.3651162790697675</v>
          </cell>
          <cell r="G103">
            <v>1.3295454545454546</v>
          </cell>
        </row>
        <row r="104">
          <cell r="A104">
            <v>35604</v>
          </cell>
          <cell r="B104">
            <v>1.1287128712871286</v>
          </cell>
          <cell r="C104">
            <v>1.3354134165366616</v>
          </cell>
          <cell r="D104">
            <v>0.97368421052631582</v>
          </cell>
          <cell r="E104">
            <v>1.2550335570469799</v>
          </cell>
          <cell r="F104">
            <v>1.3616279069767443</v>
          </cell>
          <cell r="G104">
            <v>1.3295454545454546</v>
          </cell>
        </row>
        <row r="105">
          <cell r="A105">
            <v>35605</v>
          </cell>
          <cell r="B105">
            <v>0.88118811881188119</v>
          </cell>
          <cell r="C105">
            <v>1.3494539781591264</v>
          </cell>
          <cell r="D105">
            <v>0.94736842105263153</v>
          </cell>
          <cell r="E105">
            <v>1.2483221476510067</v>
          </cell>
          <cell r="F105">
            <v>1.3651162790697675</v>
          </cell>
          <cell r="G105">
            <v>1.3295454545454546</v>
          </cell>
        </row>
        <row r="106">
          <cell r="A106">
            <v>35606</v>
          </cell>
          <cell r="B106">
            <v>0.92409240924092406</v>
          </cell>
          <cell r="C106">
            <v>1.3361934477379096</v>
          </cell>
          <cell r="D106">
            <v>0.94360902255639101</v>
          </cell>
          <cell r="E106">
            <v>1.2449664429530201</v>
          </cell>
          <cell r="F106">
            <v>1.3813953488372093</v>
          </cell>
          <cell r="G106">
            <v>1.3295454545454546</v>
          </cell>
        </row>
        <row r="107">
          <cell r="A107">
            <v>35607</v>
          </cell>
          <cell r="B107">
            <v>0.91171617161716167</v>
          </cell>
          <cell r="C107">
            <v>1.3299531981279251</v>
          </cell>
          <cell r="D107">
            <v>0.93609022556390975</v>
          </cell>
          <cell r="E107">
            <v>1.2315436241610738</v>
          </cell>
          <cell r="F107">
            <v>1.3744186046511628</v>
          </cell>
          <cell r="G107">
            <v>1.3238636363636365</v>
          </cell>
        </row>
        <row r="108">
          <cell r="A108">
            <v>35608</v>
          </cell>
          <cell r="B108">
            <v>0.83003300330033003</v>
          </cell>
          <cell r="C108">
            <v>1.2971918876755071</v>
          </cell>
          <cell r="D108">
            <v>0.93984962406015038</v>
          </cell>
          <cell r="E108">
            <v>1.2281879194630871</v>
          </cell>
          <cell r="F108">
            <v>1.3581395348837209</v>
          </cell>
          <cell r="G108">
            <v>1.3295454545454546</v>
          </cell>
        </row>
        <row r="109">
          <cell r="A109">
            <v>35611</v>
          </cell>
          <cell r="B109">
            <v>0.84323432343234328</v>
          </cell>
          <cell r="C109">
            <v>1.2776911076443058</v>
          </cell>
          <cell r="D109">
            <v>0.91165413533834583</v>
          </cell>
          <cell r="E109">
            <v>1.2416107382550337</v>
          </cell>
          <cell r="F109">
            <v>1.3348837209302327</v>
          </cell>
          <cell r="G109">
            <v>1.3295454545454546</v>
          </cell>
        </row>
        <row r="110">
          <cell r="A110">
            <v>35612</v>
          </cell>
          <cell r="B110">
            <v>0.84818481848184824</v>
          </cell>
          <cell r="C110">
            <v>1.2761310452418098</v>
          </cell>
          <cell r="D110">
            <v>0.9285714285714286</v>
          </cell>
          <cell r="E110">
            <v>1.238255033557047</v>
          </cell>
          <cell r="F110">
            <v>1.3837209302325582</v>
          </cell>
          <cell r="G110">
            <v>1.3295454545454546</v>
          </cell>
        </row>
        <row r="111">
          <cell r="A111">
            <v>35613</v>
          </cell>
          <cell r="B111">
            <v>0.8366336633663366</v>
          </cell>
          <cell r="C111">
            <v>1.2901716068642746</v>
          </cell>
          <cell r="D111">
            <v>0.9285714285714286</v>
          </cell>
          <cell r="E111">
            <v>1.2449664429530201</v>
          </cell>
          <cell r="F111">
            <v>1.4116279069767441</v>
          </cell>
          <cell r="G111">
            <v>1.3181818181818181</v>
          </cell>
        </row>
        <row r="112">
          <cell r="A112">
            <v>35614</v>
          </cell>
          <cell r="B112">
            <v>0.84570957095709576</v>
          </cell>
          <cell r="C112">
            <v>1.3151326053042123</v>
          </cell>
          <cell r="D112">
            <v>0.93421052631578949</v>
          </cell>
          <cell r="E112">
            <v>1.2348993288590604</v>
          </cell>
          <cell r="F112">
            <v>1.4290697674418604</v>
          </cell>
          <cell r="G112">
            <v>1.3125</v>
          </cell>
        </row>
        <row r="113">
          <cell r="A113">
            <v>35615</v>
          </cell>
          <cell r="B113">
            <v>0.84570957095709576</v>
          </cell>
          <cell r="C113">
            <v>1.3151326053042123</v>
          </cell>
          <cell r="D113">
            <v>0.93421052631578949</v>
          </cell>
          <cell r="E113">
            <v>1.2348993288590604</v>
          </cell>
          <cell r="F113">
            <v>1.4290697674418604</v>
          </cell>
          <cell r="G113">
            <v>1.3125</v>
          </cell>
        </row>
        <row r="114">
          <cell r="A114">
            <v>35618</v>
          </cell>
          <cell r="B114">
            <v>0.84158415841584155</v>
          </cell>
          <cell r="C114">
            <v>1.3018720748829953</v>
          </cell>
          <cell r="D114">
            <v>0.93984962406015038</v>
          </cell>
          <cell r="E114">
            <v>1.238255033557047</v>
          </cell>
          <cell r="F114">
            <v>1.4162790697674419</v>
          </cell>
          <cell r="G114">
            <v>1.3181818181818181</v>
          </cell>
        </row>
        <row r="115">
          <cell r="A115">
            <v>35619</v>
          </cell>
          <cell r="B115">
            <v>0.85808580858085803</v>
          </cell>
          <cell r="C115">
            <v>1.3112324492979719</v>
          </cell>
          <cell r="D115">
            <v>0.9285714285714286</v>
          </cell>
          <cell r="E115">
            <v>1.2315436241610738</v>
          </cell>
          <cell r="F115">
            <v>1.4953488372093022</v>
          </cell>
          <cell r="G115">
            <v>1.3181818181818181</v>
          </cell>
        </row>
        <row r="116">
          <cell r="A116">
            <v>35620</v>
          </cell>
          <cell r="B116">
            <v>0.86303630363036299</v>
          </cell>
          <cell r="C116">
            <v>1.2893915756630265</v>
          </cell>
          <cell r="D116">
            <v>0.90977443609022557</v>
          </cell>
          <cell r="E116">
            <v>1.2348993288590604</v>
          </cell>
          <cell r="F116">
            <v>1.4441860465116279</v>
          </cell>
          <cell r="G116">
            <v>1.3295454545454546</v>
          </cell>
        </row>
        <row r="117">
          <cell r="A117">
            <v>35621</v>
          </cell>
          <cell r="B117">
            <v>0.86138613861386137</v>
          </cell>
          <cell r="C117">
            <v>1.2901716068642746</v>
          </cell>
          <cell r="D117">
            <v>0.91917293233082709</v>
          </cell>
          <cell r="E117">
            <v>1.261744966442953</v>
          </cell>
          <cell r="F117">
            <v>1.4744186046511627</v>
          </cell>
          <cell r="G117">
            <v>1.3295454545454546</v>
          </cell>
        </row>
        <row r="118">
          <cell r="A118">
            <v>35622</v>
          </cell>
          <cell r="B118">
            <v>0.83333333333333337</v>
          </cell>
          <cell r="C118">
            <v>1.3096723868954758</v>
          </cell>
          <cell r="D118">
            <v>0.9135338345864662</v>
          </cell>
          <cell r="E118">
            <v>1.2751677852348993</v>
          </cell>
          <cell r="F118">
            <v>1.5069767441860464</v>
          </cell>
          <cell r="G118">
            <v>1.3181818181818181</v>
          </cell>
        </row>
        <row r="119">
          <cell r="A119">
            <v>35625</v>
          </cell>
          <cell r="B119">
            <v>0.84818481848184824</v>
          </cell>
          <cell r="C119">
            <v>1.3010920436817472</v>
          </cell>
          <cell r="D119">
            <v>0.92293233082706772</v>
          </cell>
          <cell r="E119">
            <v>1.261744966442953</v>
          </cell>
          <cell r="F119">
            <v>1.4697674418604652</v>
          </cell>
          <cell r="G119">
            <v>1.3295454545454546</v>
          </cell>
        </row>
        <row r="120">
          <cell r="A120">
            <v>35626</v>
          </cell>
          <cell r="B120">
            <v>0.85231023102310233</v>
          </cell>
          <cell r="C120">
            <v>1.3042121684867394</v>
          </cell>
          <cell r="D120">
            <v>0.93045112781954886</v>
          </cell>
          <cell r="E120">
            <v>1.2651006711409396</v>
          </cell>
          <cell r="F120">
            <v>1.5139534883720931</v>
          </cell>
          <cell r="G120">
            <v>1.3181818181818181</v>
          </cell>
        </row>
        <row r="121">
          <cell r="A121">
            <v>35627</v>
          </cell>
          <cell r="B121">
            <v>0.84983498349834985</v>
          </cell>
          <cell r="C121">
            <v>1.3424336973478939</v>
          </cell>
          <cell r="D121">
            <v>0.9135338345864662</v>
          </cell>
          <cell r="E121">
            <v>1.2885906040268456</v>
          </cell>
          <cell r="F121">
            <v>1.569767441860465</v>
          </cell>
          <cell r="G121">
            <v>1.2954545454545454</v>
          </cell>
        </row>
        <row r="122">
          <cell r="A122">
            <v>35628</v>
          </cell>
          <cell r="B122">
            <v>0.85313531353135319</v>
          </cell>
          <cell r="C122">
            <v>1.3338533541341653</v>
          </cell>
          <cell r="D122">
            <v>0.91541353383458646</v>
          </cell>
          <cell r="E122">
            <v>1.2684563758389262</v>
          </cell>
          <cell r="F122">
            <v>1.6069767441860465</v>
          </cell>
          <cell r="G122">
            <v>1.3068181818181819</v>
          </cell>
        </row>
        <row r="123">
          <cell r="A123">
            <v>35629</v>
          </cell>
          <cell r="B123">
            <v>0.84653465346534651</v>
          </cell>
          <cell r="C123">
            <v>1.3018720748829953</v>
          </cell>
          <cell r="D123">
            <v>0.91541353383458646</v>
          </cell>
          <cell r="E123">
            <v>1.2583892617449663</v>
          </cell>
          <cell r="F123">
            <v>1.6046511627906976</v>
          </cell>
          <cell r="G123">
            <v>1.2954545454545454</v>
          </cell>
        </row>
        <row r="124">
          <cell r="A124">
            <v>35632</v>
          </cell>
          <cell r="B124">
            <v>0.83993399339933994</v>
          </cell>
          <cell r="C124">
            <v>1.3252730109204369</v>
          </cell>
          <cell r="D124">
            <v>0.90037593984962405</v>
          </cell>
          <cell r="E124">
            <v>1.2483221476510067</v>
          </cell>
          <cell r="F124">
            <v>1.5488372093023255</v>
          </cell>
          <cell r="G124">
            <v>1.3125</v>
          </cell>
        </row>
        <row r="125">
          <cell r="A125">
            <v>35633</v>
          </cell>
          <cell r="B125">
            <v>0.84488448844884489</v>
          </cell>
          <cell r="C125">
            <v>1.3400936037441498</v>
          </cell>
          <cell r="D125">
            <v>0.90413533834586468</v>
          </cell>
          <cell r="E125">
            <v>1.2751677852348993</v>
          </cell>
          <cell r="F125">
            <v>1.5813953488372092</v>
          </cell>
          <cell r="G125">
            <v>1.3238636363636365</v>
          </cell>
        </row>
        <row r="126">
          <cell r="A126">
            <v>35634</v>
          </cell>
          <cell r="B126">
            <v>0.84158415841584155</v>
          </cell>
          <cell r="C126">
            <v>1.3837753510140405</v>
          </cell>
          <cell r="D126">
            <v>0.90601503759398494</v>
          </cell>
          <cell r="E126">
            <v>1.2483221476510067</v>
          </cell>
          <cell r="F126">
            <v>1.5930232558139534</v>
          </cell>
          <cell r="G126">
            <v>1.3238636363636365</v>
          </cell>
        </row>
        <row r="127">
          <cell r="A127">
            <v>35635</v>
          </cell>
          <cell r="B127">
            <v>0.86551155115511547</v>
          </cell>
          <cell r="C127">
            <v>1.43603744149766</v>
          </cell>
          <cell r="D127">
            <v>0.95676691729323304</v>
          </cell>
          <cell r="E127">
            <v>1.3154362416107384</v>
          </cell>
          <cell r="F127">
            <v>1.6279069767441861</v>
          </cell>
          <cell r="G127">
            <v>1.3238636363636365</v>
          </cell>
        </row>
        <row r="128">
          <cell r="A128">
            <v>35636</v>
          </cell>
          <cell r="B128">
            <v>0.86963696369636967</v>
          </cell>
          <cell r="C128">
            <v>1.4056162246489861</v>
          </cell>
          <cell r="D128">
            <v>0.9285714285714286</v>
          </cell>
          <cell r="E128">
            <v>1.2651006711409396</v>
          </cell>
          <cell r="F128">
            <v>1.5837209302325581</v>
          </cell>
          <cell r="G128">
            <v>1.3238636363636365</v>
          </cell>
        </row>
        <row r="129">
          <cell r="A129">
            <v>35639</v>
          </cell>
          <cell r="B129">
            <v>0.85643564356435642</v>
          </cell>
          <cell r="C129">
            <v>1.3759750390015602</v>
          </cell>
          <cell r="D129">
            <v>0.9285714285714286</v>
          </cell>
          <cell r="E129">
            <v>1.2416107382550337</v>
          </cell>
          <cell r="F129">
            <v>1.5418604651162791</v>
          </cell>
          <cell r="G129">
            <v>1.3181818181818181</v>
          </cell>
        </row>
        <row r="130">
          <cell r="A130">
            <v>35640</v>
          </cell>
          <cell r="B130">
            <v>0.8729372937293729</v>
          </cell>
          <cell r="C130">
            <v>1.4149765990639624</v>
          </cell>
          <cell r="D130">
            <v>0.94360902255639101</v>
          </cell>
          <cell r="E130">
            <v>1.2550335570469799</v>
          </cell>
          <cell r="F130">
            <v>1.5441860465116279</v>
          </cell>
          <cell r="G130">
            <v>1.3125</v>
          </cell>
        </row>
        <row r="131">
          <cell r="A131">
            <v>35641</v>
          </cell>
          <cell r="B131">
            <v>0.9455445544554455</v>
          </cell>
          <cell r="C131">
            <v>1.4266770670826834</v>
          </cell>
          <cell r="D131">
            <v>0.96804511278195493</v>
          </cell>
          <cell r="E131">
            <v>1.2751677852348993</v>
          </cell>
          <cell r="F131">
            <v>1.5767441860465117</v>
          </cell>
          <cell r="G131">
            <v>1.3181818181818181</v>
          </cell>
        </row>
        <row r="132">
          <cell r="A132">
            <v>35642</v>
          </cell>
          <cell r="B132">
            <v>0.93399339933993397</v>
          </cell>
          <cell r="C132">
            <v>1.421996879875195</v>
          </cell>
          <cell r="D132">
            <v>0.97368421052631582</v>
          </cell>
          <cell r="E132">
            <v>1.3087248322147651</v>
          </cell>
          <cell r="F132">
            <v>1.5639534883720929</v>
          </cell>
          <cell r="G132">
            <v>1.3181818181818181</v>
          </cell>
        </row>
        <row r="133">
          <cell r="A133">
            <v>35643</v>
          </cell>
          <cell r="B133">
            <v>0.8910891089108911</v>
          </cell>
          <cell r="C133">
            <v>1.422776911076443</v>
          </cell>
          <cell r="D133">
            <v>0.96240601503759393</v>
          </cell>
          <cell r="E133">
            <v>1.2852348993288591</v>
          </cell>
          <cell r="F133">
            <v>1.5488372093023255</v>
          </cell>
          <cell r="G133">
            <v>1.3181818181818181</v>
          </cell>
        </row>
        <row r="134">
          <cell r="A134">
            <v>35646</v>
          </cell>
          <cell r="B134">
            <v>0.90594059405940597</v>
          </cell>
          <cell r="C134">
            <v>1.4602184087363494</v>
          </cell>
          <cell r="D134">
            <v>0.99436090225563911</v>
          </cell>
          <cell r="E134">
            <v>1.3087248322147651</v>
          </cell>
          <cell r="F134">
            <v>1.5965116279069766</v>
          </cell>
          <cell r="G134">
            <v>1.3181818181818181</v>
          </cell>
        </row>
        <row r="135">
          <cell r="A135">
            <v>35647</v>
          </cell>
          <cell r="B135">
            <v>0.8952145214521452</v>
          </cell>
          <cell r="C135">
            <v>1.282371294851794</v>
          </cell>
          <cell r="D135">
            <v>0.97556390977443608</v>
          </cell>
          <cell r="E135">
            <v>1.2885906040268456</v>
          </cell>
          <cell r="F135">
            <v>1.527906976744186</v>
          </cell>
          <cell r="G135">
            <v>1.3238636363636365</v>
          </cell>
        </row>
        <row r="136">
          <cell r="A136">
            <v>35648</v>
          </cell>
          <cell r="B136">
            <v>0.8910891089108911</v>
          </cell>
          <cell r="C136">
            <v>1.2730109204368174</v>
          </cell>
          <cell r="D136">
            <v>0.94736842105263153</v>
          </cell>
          <cell r="E136">
            <v>1.3154362416107384</v>
          </cell>
          <cell r="F136">
            <v>1.4744186046511627</v>
          </cell>
          <cell r="G136">
            <v>1.3125</v>
          </cell>
        </row>
        <row r="137">
          <cell r="A137">
            <v>35649</v>
          </cell>
          <cell r="B137">
            <v>0.88778877887788776</v>
          </cell>
          <cell r="C137">
            <v>1.2074882995319813</v>
          </cell>
          <cell r="D137">
            <v>0.91165413533834583</v>
          </cell>
          <cell r="E137">
            <v>1.2751677852348993</v>
          </cell>
          <cell r="F137">
            <v>1.3767441860465117</v>
          </cell>
          <cell r="G137">
            <v>1.2954545454545454</v>
          </cell>
        </row>
        <row r="138">
          <cell r="A138">
            <v>35650</v>
          </cell>
          <cell r="B138">
            <v>0.91089108910891092</v>
          </cell>
          <cell r="C138">
            <v>1.218408736349454</v>
          </cell>
          <cell r="D138">
            <v>0.91729323308270672</v>
          </cell>
          <cell r="E138">
            <v>1.2583892617449663</v>
          </cell>
          <cell r="F138">
            <v>1.3767441860465117</v>
          </cell>
          <cell r="G138">
            <v>1.3125</v>
          </cell>
        </row>
        <row r="139">
          <cell r="A139">
            <v>35653</v>
          </cell>
          <cell r="B139">
            <v>0.91749174917491749</v>
          </cell>
          <cell r="C139">
            <v>1.2199687987519501</v>
          </cell>
          <cell r="D139">
            <v>0.9135338345864662</v>
          </cell>
          <cell r="E139">
            <v>1.2818791946308725</v>
          </cell>
          <cell r="F139">
            <v>1.3813953488372093</v>
          </cell>
          <cell r="G139">
            <v>1.3295454545454546</v>
          </cell>
        </row>
        <row r="140">
          <cell r="A140">
            <v>35654</v>
          </cell>
          <cell r="B140">
            <v>0.91254125412541254</v>
          </cell>
          <cell r="C140">
            <v>1.217628705148206</v>
          </cell>
          <cell r="D140">
            <v>0.90789473684210531</v>
          </cell>
          <cell r="E140">
            <v>1.2550335570469799</v>
          </cell>
          <cell r="F140">
            <v>1.386046511627907</v>
          </cell>
          <cell r="G140">
            <v>1.3295454545454546</v>
          </cell>
        </row>
        <row r="141">
          <cell r="A141">
            <v>35655</v>
          </cell>
          <cell r="B141">
            <v>0.93399339933993397</v>
          </cell>
          <cell r="C141">
            <v>1.2012480499219969</v>
          </cell>
          <cell r="D141">
            <v>0.9135338345864662</v>
          </cell>
          <cell r="E141">
            <v>1.2248322147651007</v>
          </cell>
          <cell r="F141">
            <v>1.3558139534883722</v>
          </cell>
          <cell r="G141">
            <v>1.3295454545454546</v>
          </cell>
        </row>
        <row r="142">
          <cell r="A142">
            <v>35656</v>
          </cell>
          <cell r="B142">
            <v>0.95132013201320131</v>
          </cell>
          <cell r="C142">
            <v>1.2082683307332294</v>
          </cell>
          <cell r="D142">
            <v>0.9135338345864662</v>
          </cell>
          <cell r="E142">
            <v>1.2483221476510067</v>
          </cell>
          <cell r="F142">
            <v>1.3953488372093024</v>
          </cell>
          <cell r="G142">
            <v>1.3295454545454546</v>
          </cell>
        </row>
        <row r="143">
          <cell r="A143">
            <v>35657</v>
          </cell>
          <cell r="B143">
            <v>0.94884488448844884</v>
          </cell>
          <cell r="C143">
            <v>1.1950078003120126</v>
          </cell>
          <cell r="D143">
            <v>0.90977443609022557</v>
          </cell>
          <cell r="E143">
            <v>1.2684563758389262</v>
          </cell>
          <cell r="F143">
            <v>1.4</v>
          </cell>
          <cell r="G143">
            <v>1.3295454545454546</v>
          </cell>
        </row>
        <row r="144">
          <cell r="A144">
            <v>35660</v>
          </cell>
          <cell r="B144">
            <v>0.9356435643564357</v>
          </cell>
          <cell r="C144">
            <v>1.1895475819032761</v>
          </cell>
          <cell r="D144">
            <v>0.90601503759398494</v>
          </cell>
          <cell r="E144">
            <v>1.2651006711409396</v>
          </cell>
          <cell r="F144">
            <v>1.413953488372093</v>
          </cell>
          <cell r="G144">
            <v>1.3352272727272727</v>
          </cell>
        </row>
        <row r="145">
          <cell r="A145">
            <v>35661</v>
          </cell>
          <cell r="B145">
            <v>0.94224422442244227</v>
          </cell>
          <cell r="C145">
            <v>1.1770670826833074</v>
          </cell>
          <cell r="D145">
            <v>0.92481203007518797</v>
          </cell>
          <cell r="E145">
            <v>1.2986577181208054</v>
          </cell>
          <cell r="F145">
            <v>1.4604651162790698</v>
          </cell>
          <cell r="G145">
            <v>1.3522727272727273</v>
          </cell>
        </row>
        <row r="146">
          <cell r="A146">
            <v>35662</v>
          </cell>
          <cell r="B146">
            <v>0.95049504950495045</v>
          </cell>
          <cell r="C146">
            <v>1.173166926677067</v>
          </cell>
          <cell r="D146">
            <v>0.9135338345864662</v>
          </cell>
          <cell r="E146">
            <v>1.2986577181208054</v>
          </cell>
          <cell r="F146">
            <v>1.4767441860465116</v>
          </cell>
          <cell r="G146">
            <v>1.3522727272727273</v>
          </cell>
        </row>
        <row r="147">
          <cell r="A147">
            <v>35663</v>
          </cell>
          <cell r="B147">
            <v>0.92904290429042902</v>
          </cell>
          <cell r="C147">
            <v>1.1669266770670828</v>
          </cell>
          <cell r="D147">
            <v>0.91165413533834583</v>
          </cell>
          <cell r="E147">
            <v>1.2684563758389262</v>
          </cell>
          <cell r="F147">
            <v>1.4279069767441861</v>
          </cell>
          <cell r="G147">
            <v>1.3522727272727273</v>
          </cell>
        </row>
        <row r="148">
          <cell r="A148">
            <v>35664</v>
          </cell>
          <cell r="B148">
            <v>0.93894389438943893</v>
          </cell>
          <cell r="C148">
            <v>1.1653666146645867</v>
          </cell>
          <cell r="D148">
            <v>0.93984962406015038</v>
          </cell>
          <cell r="E148">
            <v>1.261744966442953</v>
          </cell>
          <cell r="F148">
            <v>1.430232558139535</v>
          </cell>
          <cell r="G148">
            <v>1.3522727272727273</v>
          </cell>
        </row>
        <row r="149">
          <cell r="A149">
            <v>35667</v>
          </cell>
          <cell r="B149">
            <v>0.91584158415841588</v>
          </cell>
          <cell r="C149">
            <v>1.187207488299532</v>
          </cell>
          <cell r="D149">
            <v>0.94548872180451127</v>
          </cell>
          <cell r="E149">
            <v>1.2919463087248322</v>
          </cell>
          <cell r="F149">
            <v>1.4244186046511629</v>
          </cell>
          <cell r="G149">
            <v>1.3465909090909092</v>
          </cell>
        </row>
        <row r="150">
          <cell r="A150">
            <v>35668</v>
          </cell>
          <cell r="B150">
            <v>0.92409240924092406</v>
          </cell>
          <cell r="C150">
            <v>1.1981279251170047</v>
          </cell>
          <cell r="D150">
            <v>0.92669172932330823</v>
          </cell>
          <cell r="E150">
            <v>1.2953020134228188</v>
          </cell>
          <cell r="F150">
            <v>1.4162790697674419</v>
          </cell>
          <cell r="G150">
            <v>1.3465909090909092</v>
          </cell>
        </row>
        <row r="151">
          <cell r="A151">
            <v>35669</v>
          </cell>
          <cell r="B151">
            <v>0.91254125412541254</v>
          </cell>
          <cell r="C151">
            <v>1.2098283931357254</v>
          </cell>
          <cell r="D151">
            <v>0.94736842105263153</v>
          </cell>
          <cell r="E151">
            <v>1.2818791946308725</v>
          </cell>
          <cell r="F151">
            <v>1.3930232558139535</v>
          </cell>
          <cell r="G151">
            <v>1.3522727272727273</v>
          </cell>
        </row>
        <row r="152">
          <cell r="A152">
            <v>35670</v>
          </cell>
          <cell r="B152">
            <v>0.9092409240924092</v>
          </cell>
          <cell r="C152">
            <v>1.1989079563182528</v>
          </cell>
          <cell r="D152">
            <v>0.95864661654135341</v>
          </cell>
          <cell r="E152">
            <v>1.2785234899328859</v>
          </cell>
          <cell r="F152">
            <v>1.3651162790697675</v>
          </cell>
          <cell r="G152">
            <v>1.3522727272727273</v>
          </cell>
        </row>
        <row r="153">
          <cell r="A153">
            <v>35671</v>
          </cell>
          <cell r="B153">
            <v>0.90264026402640263</v>
          </cell>
          <cell r="C153">
            <v>1.1911076443057722</v>
          </cell>
          <cell r="D153">
            <v>0.95676691729323304</v>
          </cell>
          <cell r="E153">
            <v>1.2651006711409396</v>
          </cell>
          <cell r="F153">
            <v>1.3604651162790697</v>
          </cell>
          <cell r="G153">
            <v>1.3522727272727273</v>
          </cell>
        </row>
        <row r="154">
          <cell r="A154">
            <v>35674</v>
          </cell>
          <cell r="B154">
            <v>0.90264026402640263</v>
          </cell>
          <cell r="C154">
            <v>1.1911076443057722</v>
          </cell>
          <cell r="D154">
            <v>0.95676691729323304</v>
          </cell>
          <cell r="E154">
            <v>1.2651006711409396</v>
          </cell>
          <cell r="F154">
            <v>1.3604651162790697</v>
          </cell>
          <cell r="G154">
            <v>1.3522727272727273</v>
          </cell>
        </row>
        <row r="155">
          <cell r="A155">
            <v>35675</v>
          </cell>
          <cell r="B155">
            <v>0.94801980198019797</v>
          </cell>
          <cell r="C155">
            <v>1.2207488299531981</v>
          </cell>
          <cell r="D155">
            <v>0.97368421052631582</v>
          </cell>
          <cell r="E155">
            <v>1.2516778523489933</v>
          </cell>
          <cell r="F155">
            <v>1.3813953488372093</v>
          </cell>
          <cell r="G155">
            <v>1.3579545454545454</v>
          </cell>
        </row>
        <row r="156">
          <cell r="A156">
            <v>35676</v>
          </cell>
          <cell r="B156">
            <v>0.95049504950495045</v>
          </cell>
          <cell r="C156">
            <v>1.2394695787831513</v>
          </cell>
          <cell r="D156">
            <v>0.98872180451127822</v>
          </cell>
          <cell r="E156">
            <v>1.3087248322147651</v>
          </cell>
          <cell r="F156">
            <v>1.4075581395348837</v>
          </cell>
          <cell r="G156">
            <v>1.3636363636363635</v>
          </cell>
        </row>
        <row r="157">
          <cell r="A157">
            <v>35677</v>
          </cell>
          <cell r="B157">
            <v>0.94059405940594054</v>
          </cell>
          <cell r="C157">
            <v>1.2464898595943839</v>
          </cell>
          <cell r="D157">
            <v>0.97744360902255634</v>
          </cell>
          <cell r="E157">
            <v>1.2885906040268456</v>
          </cell>
          <cell r="F157">
            <v>1.4046511627906977</v>
          </cell>
          <cell r="G157">
            <v>1.3522727272727273</v>
          </cell>
        </row>
        <row r="158">
          <cell r="A158">
            <v>35678</v>
          </cell>
          <cell r="B158">
            <v>0.94884488448844884</v>
          </cell>
          <cell r="C158">
            <v>1.2636505460218408</v>
          </cell>
          <cell r="D158">
            <v>0.99812030075187974</v>
          </cell>
          <cell r="E158">
            <v>1.3120805369127517</v>
          </cell>
          <cell r="F158">
            <v>1.4395348837209303</v>
          </cell>
          <cell r="G158">
            <v>1.3522727272727273</v>
          </cell>
        </row>
        <row r="159">
          <cell r="A159">
            <v>35681</v>
          </cell>
          <cell r="B159">
            <v>0.94636963696369636</v>
          </cell>
          <cell r="C159">
            <v>1.2659906396255851</v>
          </cell>
          <cell r="D159">
            <v>0.99248120300751874</v>
          </cell>
          <cell r="E159">
            <v>1.2818791946308725</v>
          </cell>
          <cell r="F159">
            <v>1.4186046511627908</v>
          </cell>
          <cell r="G159">
            <v>1.3636363636363635</v>
          </cell>
        </row>
        <row r="160">
          <cell r="A160">
            <v>35682</v>
          </cell>
          <cell r="B160">
            <v>0.95049504950495045</v>
          </cell>
          <cell r="C160">
            <v>1.2730109204368174</v>
          </cell>
          <cell r="D160">
            <v>0.99624060150375937</v>
          </cell>
          <cell r="E160">
            <v>1.2953020134228188</v>
          </cell>
          <cell r="F160">
            <v>1.4209302325581394</v>
          </cell>
          <cell r="G160">
            <v>1.3579545454545454</v>
          </cell>
        </row>
        <row r="161">
          <cell r="A161">
            <v>35683</v>
          </cell>
          <cell r="B161">
            <v>0.95379537953795379</v>
          </cell>
          <cell r="C161">
            <v>1.2652106084243371</v>
          </cell>
          <cell r="D161">
            <v>0.99624060150375937</v>
          </cell>
          <cell r="E161">
            <v>1.2953020134228188</v>
          </cell>
          <cell r="F161">
            <v>1.4162790697674419</v>
          </cell>
          <cell r="G161">
            <v>1.3636363636363635</v>
          </cell>
        </row>
        <row r="162">
          <cell r="A162">
            <v>35684</v>
          </cell>
          <cell r="B162">
            <v>0.95049504950495045</v>
          </cell>
          <cell r="C162">
            <v>1.2480499219968799</v>
          </cell>
          <cell r="D162">
            <v>0.99060150375939848</v>
          </cell>
          <cell r="E162">
            <v>1.2785234899328859</v>
          </cell>
          <cell r="F162">
            <v>1.4395348837209303</v>
          </cell>
          <cell r="G162">
            <v>1.3579545454545454</v>
          </cell>
        </row>
        <row r="163">
          <cell r="A163">
            <v>35685</v>
          </cell>
          <cell r="B163">
            <v>0.98679867986798675</v>
          </cell>
          <cell r="C163">
            <v>1.2730109204368174</v>
          </cell>
          <cell r="D163">
            <v>1.013157894736842</v>
          </cell>
          <cell r="E163">
            <v>1.3389261744966443</v>
          </cell>
          <cell r="F163">
            <v>1.45</v>
          </cell>
          <cell r="G163">
            <v>1.3579545454545454</v>
          </cell>
        </row>
        <row r="164">
          <cell r="A164">
            <v>35688</v>
          </cell>
          <cell r="B164">
            <v>0.97689768976897695</v>
          </cell>
          <cell r="C164">
            <v>1.2862714508580344</v>
          </cell>
          <cell r="D164">
            <v>1.0018796992481203</v>
          </cell>
          <cell r="E164">
            <v>1.2885906040268456</v>
          </cell>
          <cell r="F164">
            <v>1.413953488372093</v>
          </cell>
          <cell r="G164">
            <v>1.3522727272727273</v>
          </cell>
        </row>
        <row r="165">
          <cell r="A165">
            <v>35689</v>
          </cell>
          <cell r="B165">
            <v>0.96534653465346532</v>
          </cell>
          <cell r="C165">
            <v>1.3213728549141965</v>
          </cell>
          <cell r="D165">
            <v>1.005639097744361</v>
          </cell>
          <cell r="E165">
            <v>1.3355704697986577</v>
          </cell>
          <cell r="F165">
            <v>1.4511627906976745</v>
          </cell>
          <cell r="G165">
            <v>1.3579545454545454</v>
          </cell>
        </row>
        <row r="166">
          <cell r="A166">
            <v>35690</v>
          </cell>
          <cell r="B166">
            <v>0.9636963696369637</v>
          </cell>
          <cell r="C166">
            <v>1.3237129485179406</v>
          </cell>
          <cell r="D166">
            <v>0.99436090225563911</v>
          </cell>
          <cell r="E166">
            <v>1.3355704697986577</v>
          </cell>
          <cell r="F166">
            <v>1.4279069767441861</v>
          </cell>
          <cell r="G166">
            <v>1.3636363636363635</v>
          </cell>
        </row>
        <row r="167">
          <cell r="A167">
            <v>35691</v>
          </cell>
          <cell r="B167">
            <v>0.96039603960396036</v>
          </cell>
          <cell r="C167">
            <v>1.3244929797191887</v>
          </cell>
          <cell r="D167">
            <v>1.0075187969924813</v>
          </cell>
          <cell r="E167">
            <v>1.3288590604026846</v>
          </cell>
          <cell r="F167">
            <v>1.430232558139535</v>
          </cell>
          <cell r="G167">
            <v>1.3636363636363635</v>
          </cell>
        </row>
        <row r="168">
          <cell r="A168">
            <v>35692</v>
          </cell>
          <cell r="B168">
            <v>0.96204620462046209</v>
          </cell>
          <cell r="C168">
            <v>1.3057722308892357</v>
          </cell>
          <cell r="D168">
            <v>1.0093984962406015</v>
          </cell>
          <cell r="E168">
            <v>1.3154362416107384</v>
          </cell>
          <cell r="F168">
            <v>1.4232558139534883</v>
          </cell>
          <cell r="G168">
            <v>1.3636363636363635</v>
          </cell>
        </row>
        <row r="169">
          <cell r="A169">
            <v>35695</v>
          </cell>
          <cell r="B169">
            <v>0.95709570957095713</v>
          </cell>
          <cell r="C169">
            <v>1.282371294851794</v>
          </cell>
          <cell r="D169">
            <v>1.0075187969924813</v>
          </cell>
          <cell r="E169">
            <v>1.3020134228187918</v>
          </cell>
          <cell r="F169">
            <v>1.4476744186046511</v>
          </cell>
          <cell r="G169">
            <v>1.3636363636363635</v>
          </cell>
        </row>
        <row r="170">
          <cell r="A170">
            <v>35696</v>
          </cell>
          <cell r="B170">
            <v>0.92574257425742579</v>
          </cell>
          <cell r="C170">
            <v>1.1692667706708268</v>
          </cell>
          <cell r="D170">
            <v>0.99812030075187974</v>
          </cell>
          <cell r="E170">
            <v>1.2785234899328859</v>
          </cell>
          <cell r="F170">
            <v>1.4313953488372093</v>
          </cell>
          <cell r="G170">
            <v>1.3636363636363635</v>
          </cell>
        </row>
        <row r="171">
          <cell r="A171">
            <v>35697</v>
          </cell>
          <cell r="B171">
            <v>0.92409240924092406</v>
          </cell>
          <cell r="C171">
            <v>1.1560062402496101</v>
          </cell>
          <cell r="D171">
            <v>0.98872180451127822</v>
          </cell>
          <cell r="E171">
            <v>1.2684563758389262</v>
          </cell>
          <cell r="F171">
            <v>1.4162790697674419</v>
          </cell>
          <cell r="G171">
            <v>1.3636363636363635</v>
          </cell>
        </row>
        <row r="172">
          <cell r="A172">
            <v>35698</v>
          </cell>
          <cell r="B172">
            <v>0.92079207920792083</v>
          </cell>
          <cell r="C172">
            <v>1.1248049921996879</v>
          </cell>
          <cell r="D172">
            <v>0.99436090225563911</v>
          </cell>
          <cell r="E172">
            <v>1.238255033557047</v>
          </cell>
          <cell r="F172">
            <v>1.3941860465116278</v>
          </cell>
          <cell r="G172">
            <v>1.3636363636363635</v>
          </cell>
        </row>
        <row r="173">
          <cell r="A173">
            <v>35699</v>
          </cell>
          <cell r="B173">
            <v>0.8952145214521452</v>
          </cell>
          <cell r="C173">
            <v>1.1294851794071763</v>
          </cell>
          <cell r="D173">
            <v>0.97556390977443608</v>
          </cell>
          <cell r="E173">
            <v>1.2550335570469799</v>
          </cell>
          <cell r="F173">
            <v>1.4511627906976745</v>
          </cell>
          <cell r="G173">
            <v>1.3636363636363635</v>
          </cell>
        </row>
        <row r="174">
          <cell r="A174">
            <v>35702</v>
          </cell>
          <cell r="B174">
            <v>0.88778877887788776</v>
          </cell>
          <cell r="C174">
            <v>1.0109204368174727</v>
          </cell>
          <cell r="D174">
            <v>0.96052631578947367</v>
          </cell>
          <cell r="E174">
            <v>1.2550335570469799</v>
          </cell>
          <cell r="F174">
            <v>1.4116279069767441</v>
          </cell>
          <cell r="G174">
            <v>1.3636363636363635</v>
          </cell>
        </row>
        <row r="175">
          <cell r="A175">
            <v>35703</v>
          </cell>
          <cell r="B175">
            <v>0.89933993399339929</v>
          </cell>
          <cell r="C175">
            <v>1.0163806552262091</v>
          </cell>
          <cell r="D175">
            <v>0.96240601503759393</v>
          </cell>
          <cell r="E175">
            <v>1.2785234899328859</v>
          </cell>
          <cell r="F175">
            <v>1.3930232558139535</v>
          </cell>
          <cell r="G175">
            <v>1.3636363636363635</v>
          </cell>
        </row>
        <row r="176">
          <cell r="A176">
            <v>35704</v>
          </cell>
          <cell r="B176">
            <v>0.88448844884488453</v>
          </cell>
          <cell r="C176">
            <v>0.99531981279251169</v>
          </cell>
          <cell r="D176">
            <v>0.97932330827067671</v>
          </cell>
          <cell r="E176">
            <v>1.2550335570469799</v>
          </cell>
          <cell r="F176">
            <v>1.336046511627907</v>
          </cell>
          <cell r="G176">
            <v>1.3636363636363635</v>
          </cell>
        </row>
        <row r="177">
          <cell r="A177">
            <v>35705</v>
          </cell>
          <cell r="B177">
            <v>0.88531353135313529</v>
          </cell>
          <cell r="C177">
            <v>0.97659906396255847</v>
          </cell>
          <cell r="D177">
            <v>0.96240601503759393</v>
          </cell>
          <cell r="E177">
            <v>1.1946308724832215</v>
          </cell>
          <cell r="F177">
            <v>1.3255813953488371</v>
          </cell>
          <cell r="G177">
            <v>1.3636363636363635</v>
          </cell>
        </row>
        <row r="178">
          <cell r="A178">
            <v>35706</v>
          </cell>
          <cell r="B178">
            <v>0.89603960396039606</v>
          </cell>
          <cell r="C178">
            <v>0.9726989079563183</v>
          </cell>
          <cell r="D178">
            <v>0.96240601503759393</v>
          </cell>
          <cell r="E178">
            <v>1.2516778523489933</v>
          </cell>
          <cell r="F178">
            <v>1.3720930232558139</v>
          </cell>
          <cell r="G178">
            <v>1.3636363636363635</v>
          </cell>
        </row>
        <row r="179">
          <cell r="A179">
            <v>35709</v>
          </cell>
          <cell r="B179">
            <v>0.90594059405940597</v>
          </cell>
          <cell r="C179">
            <v>0.9726989079563183</v>
          </cell>
          <cell r="D179">
            <v>0.95676691729323304</v>
          </cell>
          <cell r="E179">
            <v>1.2348993288590604</v>
          </cell>
          <cell r="F179">
            <v>1.3232558139534885</v>
          </cell>
          <cell r="G179">
            <v>1.3636363636363635</v>
          </cell>
        </row>
        <row r="180">
          <cell r="A180">
            <v>35710</v>
          </cell>
          <cell r="B180">
            <v>0.94059405940594054</v>
          </cell>
          <cell r="C180">
            <v>1.0015600624024961</v>
          </cell>
          <cell r="D180">
            <v>1.0037593984962405</v>
          </cell>
          <cell r="E180">
            <v>1.3154362416107384</v>
          </cell>
          <cell r="F180">
            <v>1.4267441860465115</v>
          </cell>
          <cell r="G180">
            <v>1.3636363636363635</v>
          </cell>
        </row>
        <row r="181">
          <cell r="A181">
            <v>35711</v>
          </cell>
          <cell r="B181">
            <v>0.92904290429042902</v>
          </cell>
          <cell r="C181">
            <v>0.98751950078003126</v>
          </cell>
          <cell r="D181">
            <v>0.99812030075187974</v>
          </cell>
          <cell r="E181">
            <v>1.2718120805369129</v>
          </cell>
          <cell r="F181">
            <v>1.4488372093023256</v>
          </cell>
          <cell r="G181">
            <v>1.3636363636363635</v>
          </cell>
        </row>
        <row r="182">
          <cell r="A182">
            <v>35712</v>
          </cell>
          <cell r="B182">
            <v>0.93234323432343236</v>
          </cell>
          <cell r="C182">
            <v>0.98595943837753508</v>
          </cell>
          <cell r="D182">
            <v>0.98308270676691734</v>
          </cell>
          <cell r="E182">
            <v>1.2785234899328859</v>
          </cell>
          <cell r="F182">
            <v>1.430232558139535</v>
          </cell>
          <cell r="G182">
            <v>1.3636363636363635</v>
          </cell>
        </row>
        <row r="183">
          <cell r="A183">
            <v>35713</v>
          </cell>
          <cell r="B183">
            <v>0.92079207920792083</v>
          </cell>
          <cell r="C183">
            <v>0.98049921996879874</v>
          </cell>
          <cell r="D183">
            <v>0.98308270676691734</v>
          </cell>
          <cell r="E183">
            <v>1.2651006711409396</v>
          </cell>
          <cell r="F183">
            <v>1.3720930232558139</v>
          </cell>
          <cell r="G183">
            <v>1.3636363636363635</v>
          </cell>
        </row>
        <row r="184">
          <cell r="A184">
            <v>35716</v>
          </cell>
          <cell r="B184">
            <v>0.91419141914191415</v>
          </cell>
          <cell r="C184">
            <v>0.99687987519500776</v>
          </cell>
          <cell r="D184">
            <v>0.98684210526315785</v>
          </cell>
          <cell r="E184">
            <v>1.2885906040268456</v>
          </cell>
          <cell r="F184">
            <v>1.4162790697674419</v>
          </cell>
          <cell r="G184">
            <v>1.3636363636363635</v>
          </cell>
        </row>
        <row r="185">
          <cell r="A185">
            <v>35717</v>
          </cell>
          <cell r="B185">
            <v>0.91914191419141911</v>
          </cell>
          <cell r="C185">
            <v>0.98985959438377535</v>
          </cell>
          <cell r="D185">
            <v>0.99248120300751874</v>
          </cell>
          <cell r="E185">
            <v>1.2818791946308725</v>
          </cell>
          <cell r="F185">
            <v>1.3767441860465117</v>
          </cell>
          <cell r="G185">
            <v>1.3636363636363635</v>
          </cell>
        </row>
        <row r="186">
          <cell r="A186">
            <v>35718</v>
          </cell>
          <cell r="B186">
            <v>0.91089108910891092</v>
          </cell>
          <cell r="C186">
            <v>0.98361934477379098</v>
          </cell>
          <cell r="D186">
            <v>0.98308270676691734</v>
          </cell>
          <cell r="E186">
            <v>1.2919463087248322</v>
          </cell>
          <cell r="F186">
            <v>1.3674418604651162</v>
          </cell>
          <cell r="G186">
            <v>1.3636363636363635</v>
          </cell>
        </row>
        <row r="187">
          <cell r="A187">
            <v>35719</v>
          </cell>
          <cell r="B187">
            <v>0.91419141914191415</v>
          </cell>
          <cell r="C187">
            <v>0.95865834633385338</v>
          </cell>
          <cell r="D187">
            <v>0.95864661654135341</v>
          </cell>
          <cell r="E187">
            <v>1.2651006711409396</v>
          </cell>
          <cell r="F187">
            <v>1.3465116279069766</v>
          </cell>
          <cell r="G187">
            <v>1.3636363636363635</v>
          </cell>
        </row>
        <row r="188">
          <cell r="A188">
            <v>35720</v>
          </cell>
          <cell r="B188">
            <v>0.90594059405940597</v>
          </cell>
          <cell r="C188">
            <v>0.93369734789391579</v>
          </cell>
          <cell r="D188">
            <v>0.96804511278195493</v>
          </cell>
          <cell r="E188">
            <v>1.2718120805369129</v>
          </cell>
          <cell r="F188">
            <v>1.3104651162790697</v>
          </cell>
          <cell r="G188">
            <v>1.3636363636363635</v>
          </cell>
        </row>
        <row r="189">
          <cell r="A189">
            <v>35723</v>
          </cell>
          <cell r="B189">
            <v>0.91584158415841588</v>
          </cell>
          <cell r="C189">
            <v>0.9430577223088924</v>
          </cell>
          <cell r="D189">
            <v>0.99624060150375937</v>
          </cell>
          <cell r="E189">
            <v>1.2986577181208054</v>
          </cell>
          <cell r="F189">
            <v>1.3511627906976744</v>
          </cell>
          <cell r="G189">
            <v>1.3636363636363635</v>
          </cell>
        </row>
        <row r="190">
          <cell r="A190">
            <v>35724</v>
          </cell>
          <cell r="B190">
            <v>0.94059405940594054</v>
          </cell>
          <cell r="C190">
            <v>0.96567862714508579</v>
          </cell>
          <cell r="D190">
            <v>0.98308270676691734</v>
          </cell>
          <cell r="E190">
            <v>1.3221476510067114</v>
          </cell>
          <cell r="F190">
            <v>1.3604651162790697</v>
          </cell>
          <cell r="G190">
            <v>1.3636363636363635</v>
          </cell>
        </row>
        <row r="191">
          <cell r="A191">
            <v>35725</v>
          </cell>
          <cell r="B191">
            <v>0.93151815181518149</v>
          </cell>
          <cell r="C191">
            <v>0.95865834633385338</v>
          </cell>
          <cell r="D191">
            <v>0.96992481203007519</v>
          </cell>
          <cell r="E191">
            <v>1.2818791946308725</v>
          </cell>
          <cell r="F191">
            <v>1.3627906976744186</v>
          </cell>
          <cell r="G191">
            <v>1.3636363636363635</v>
          </cell>
        </row>
        <row r="192">
          <cell r="A192">
            <v>35726</v>
          </cell>
          <cell r="B192">
            <v>0.93069306930693074</v>
          </cell>
          <cell r="C192">
            <v>0.95163806552262087</v>
          </cell>
          <cell r="D192">
            <v>0.96052631578947367</v>
          </cell>
          <cell r="E192">
            <v>1.2449664429530201</v>
          </cell>
          <cell r="F192">
            <v>1.3209302325581396</v>
          </cell>
          <cell r="G192">
            <v>1.3636363636363635</v>
          </cell>
        </row>
        <row r="193">
          <cell r="A193">
            <v>35727</v>
          </cell>
          <cell r="B193">
            <v>0.9092409240924092</v>
          </cell>
          <cell r="C193">
            <v>0.94071762870514819</v>
          </cell>
          <cell r="D193">
            <v>0.96240601503759393</v>
          </cell>
          <cell r="E193">
            <v>1.2147651006711409</v>
          </cell>
          <cell r="F193">
            <v>1.2790697674418605</v>
          </cell>
          <cell r="G193">
            <v>1.3636363636363635</v>
          </cell>
        </row>
        <row r="194">
          <cell r="A194">
            <v>35730</v>
          </cell>
          <cell r="B194">
            <v>0.83333333333333337</v>
          </cell>
          <cell r="C194">
            <v>0.86115444617784709</v>
          </cell>
          <cell r="D194">
            <v>0.89473684210526316</v>
          </cell>
          <cell r="E194">
            <v>1.1241610738255035</v>
          </cell>
          <cell r="F194">
            <v>0.4813953488372093</v>
          </cell>
          <cell r="G194">
            <v>1.3636363636363635</v>
          </cell>
        </row>
        <row r="195">
          <cell r="A195">
            <v>35731</v>
          </cell>
          <cell r="B195">
            <v>0.87458745874587462</v>
          </cell>
          <cell r="C195">
            <v>0.89781591263650551</v>
          </cell>
          <cell r="D195">
            <v>0.91917293233082709</v>
          </cell>
          <cell r="E195">
            <v>1.1543624161073827</v>
          </cell>
          <cell r="F195">
            <v>0.47209302325581393</v>
          </cell>
          <cell r="G195">
            <v>1.3636363636363635</v>
          </cell>
        </row>
        <row r="196">
          <cell r="A196">
            <v>35732</v>
          </cell>
          <cell r="B196">
            <v>0.85973597359735976</v>
          </cell>
          <cell r="C196">
            <v>0.90561622464898595</v>
          </cell>
          <cell r="D196">
            <v>0.90601503759398494</v>
          </cell>
          <cell r="E196">
            <v>1.1577181208053691</v>
          </cell>
          <cell r="F196">
            <v>0.5058139534883721</v>
          </cell>
          <cell r="G196">
            <v>1.3636363636363635</v>
          </cell>
        </row>
        <row r="197">
          <cell r="A197">
            <v>35733</v>
          </cell>
          <cell r="B197">
            <v>0.85313531353135319</v>
          </cell>
          <cell r="C197">
            <v>0.8931357254290172</v>
          </cell>
          <cell r="D197">
            <v>0.89097744360902253</v>
          </cell>
          <cell r="E197">
            <v>1.1208053691275168</v>
          </cell>
          <cell r="F197">
            <v>0.48023255813953486</v>
          </cell>
          <cell r="G197">
            <v>1.3636363636363635</v>
          </cell>
        </row>
        <row r="198">
          <cell r="A198">
            <v>35734</v>
          </cell>
          <cell r="B198">
            <v>0.8547854785478548</v>
          </cell>
          <cell r="C198">
            <v>0.88689547581903272</v>
          </cell>
          <cell r="D198">
            <v>0.86466165413533835</v>
          </cell>
          <cell r="E198">
            <v>1.1241610738255035</v>
          </cell>
          <cell r="F198">
            <v>0.48023255813953486</v>
          </cell>
          <cell r="G198">
            <v>1.3636363636363635</v>
          </cell>
        </row>
        <row r="199">
          <cell r="A199">
            <v>35737</v>
          </cell>
          <cell r="B199">
            <v>0.86138613861386137</v>
          </cell>
          <cell r="C199">
            <v>0.90717628705148201</v>
          </cell>
          <cell r="D199">
            <v>0.8778195488721805</v>
          </cell>
          <cell r="E199">
            <v>1.1677852348993289</v>
          </cell>
          <cell r="F199">
            <v>0.48372093023255813</v>
          </cell>
          <cell r="G199">
            <v>1.3636363636363635</v>
          </cell>
        </row>
        <row r="200">
          <cell r="A200">
            <v>35738</v>
          </cell>
          <cell r="B200">
            <v>0.85973597359735976</v>
          </cell>
          <cell r="C200">
            <v>0.92433697347893917</v>
          </cell>
          <cell r="D200">
            <v>0.88157894736842102</v>
          </cell>
          <cell r="E200">
            <v>1.1845637583892616</v>
          </cell>
          <cell r="F200">
            <v>0.47093023255813954</v>
          </cell>
          <cell r="G200">
            <v>1.3636363636363635</v>
          </cell>
        </row>
        <row r="201">
          <cell r="A201">
            <v>35739</v>
          </cell>
          <cell r="B201">
            <v>0.86138613861386137</v>
          </cell>
          <cell r="C201">
            <v>0.89937597503900157</v>
          </cell>
          <cell r="D201">
            <v>0.89473684210526316</v>
          </cell>
          <cell r="E201">
            <v>1.1845637583892616</v>
          </cell>
          <cell r="F201">
            <v>0.44418604651162791</v>
          </cell>
          <cell r="G201">
            <v>1.3636363636363635</v>
          </cell>
        </row>
        <row r="202">
          <cell r="A202">
            <v>35740</v>
          </cell>
          <cell r="B202">
            <v>0.90264026402640263</v>
          </cell>
          <cell r="C202">
            <v>0.90639625585023398</v>
          </cell>
          <cell r="D202">
            <v>0.89097744360902253</v>
          </cell>
          <cell r="E202">
            <v>1.2080536912751678</v>
          </cell>
          <cell r="F202">
            <v>0.45930232558139533</v>
          </cell>
          <cell r="G202">
            <v>1.3636363636363635</v>
          </cell>
        </row>
        <row r="203">
          <cell r="A203">
            <v>35741</v>
          </cell>
          <cell r="B203">
            <v>0.9273927392739274</v>
          </cell>
          <cell r="C203">
            <v>0.92667706708268327</v>
          </cell>
          <cell r="D203">
            <v>0.87593984962406013</v>
          </cell>
          <cell r="E203">
            <v>1.2013422818791946</v>
          </cell>
          <cell r="F203">
            <v>0.47325581395348837</v>
          </cell>
          <cell r="G203">
            <v>1.3636363636363635</v>
          </cell>
        </row>
        <row r="204">
          <cell r="A204">
            <v>35744</v>
          </cell>
          <cell r="B204">
            <v>0.94389438943894388</v>
          </cell>
          <cell r="C204">
            <v>0.94461778471138846</v>
          </cell>
          <cell r="D204">
            <v>0.89473684210526316</v>
          </cell>
          <cell r="E204">
            <v>1.2214765100671141</v>
          </cell>
          <cell r="F204">
            <v>0.46046511627906977</v>
          </cell>
          <cell r="G204">
            <v>1.3636363636363635</v>
          </cell>
        </row>
        <row r="205">
          <cell r="A205">
            <v>35745</v>
          </cell>
          <cell r="B205">
            <v>0.94884488448844884</v>
          </cell>
          <cell r="C205">
            <v>0.97191887675507016</v>
          </cell>
          <cell r="D205">
            <v>0.92105263157894735</v>
          </cell>
          <cell r="E205">
            <v>1.2214765100671141</v>
          </cell>
          <cell r="F205">
            <v>0.46395348837209305</v>
          </cell>
          <cell r="G205">
            <v>1.3636363636363635</v>
          </cell>
        </row>
        <row r="206">
          <cell r="A206">
            <v>35746</v>
          </cell>
          <cell r="B206">
            <v>0.9092409240924092</v>
          </cell>
          <cell r="C206">
            <v>0.96099843993759748</v>
          </cell>
          <cell r="D206">
            <v>0.90601503759398494</v>
          </cell>
          <cell r="E206">
            <v>1.1812080536912752</v>
          </cell>
          <cell r="F206">
            <v>0.44534883720930235</v>
          </cell>
          <cell r="G206">
            <v>1.3636363636363635</v>
          </cell>
        </row>
        <row r="207">
          <cell r="A207">
            <v>35747</v>
          </cell>
          <cell r="B207">
            <v>0.91254125412541254</v>
          </cell>
          <cell r="C207">
            <v>0.95865834633385338</v>
          </cell>
          <cell r="D207">
            <v>0.91541353383458646</v>
          </cell>
          <cell r="E207">
            <v>1.1644295302013423</v>
          </cell>
          <cell r="F207">
            <v>0.43604651162790697</v>
          </cell>
          <cell r="G207">
            <v>1.3636363636363635</v>
          </cell>
        </row>
        <row r="208">
          <cell r="A208">
            <v>35748</v>
          </cell>
          <cell r="B208">
            <v>0.89768976897689767</v>
          </cell>
          <cell r="C208">
            <v>0.96723868954758185</v>
          </cell>
          <cell r="D208">
            <v>0.89473684210526316</v>
          </cell>
          <cell r="E208">
            <v>1.1644295302013423</v>
          </cell>
          <cell r="F208">
            <v>0.46279069767441861</v>
          </cell>
          <cell r="G208">
            <v>1.3636363636363635</v>
          </cell>
        </row>
        <row r="209">
          <cell r="A209">
            <v>35751</v>
          </cell>
          <cell r="B209">
            <v>0.90429042904290424</v>
          </cell>
          <cell r="C209">
            <v>0.98595943837753508</v>
          </cell>
          <cell r="D209">
            <v>0.90601503759398494</v>
          </cell>
          <cell r="E209">
            <v>1.1946308724832215</v>
          </cell>
          <cell r="F209">
            <v>0.44883720930232557</v>
          </cell>
          <cell r="G209">
            <v>1.3636363636363635</v>
          </cell>
        </row>
        <row r="210">
          <cell r="A210">
            <v>35752</v>
          </cell>
          <cell r="B210">
            <v>0.89273927392739272</v>
          </cell>
          <cell r="C210">
            <v>0.9773790951638065</v>
          </cell>
          <cell r="D210">
            <v>0.89849624060150379</v>
          </cell>
          <cell r="E210">
            <v>1.1979865771812082</v>
          </cell>
          <cell r="F210">
            <v>0.4325581395348837</v>
          </cell>
          <cell r="G210">
            <v>1.3636363636363635</v>
          </cell>
        </row>
        <row r="211">
          <cell r="A211">
            <v>35753</v>
          </cell>
          <cell r="B211">
            <v>0.89603960396039606</v>
          </cell>
          <cell r="C211">
            <v>0.97581903276131043</v>
          </cell>
          <cell r="D211">
            <v>0.87969924812030076</v>
          </cell>
          <cell r="E211">
            <v>1.1711409395973154</v>
          </cell>
          <cell r="F211">
            <v>0.44069767441860463</v>
          </cell>
          <cell r="G211">
            <v>1.3636363636363635</v>
          </cell>
        </row>
        <row r="212">
          <cell r="A212">
            <v>35754</v>
          </cell>
          <cell r="B212">
            <v>0.87128712871287128</v>
          </cell>
          <cell r="C212">
            <v>0.9726989079563183</v>
          </cell>
          <cell r="D212">
            <v>0.90037593984962405</v>
          </cell>
          <cell r="E212">
            <v>1.1812080536912752</v>
          </cell>
          <cell r="F212">
            <v>0.4325581395348837</v>
          </cell>
          <cell r="G212">
            <v>1.3636363636363635</v>
          </cell>
        </row>
        <row r="213">
          <cell r="A213">
            <v>35755</v>
          </cell>
          <cell r="B213">
            <v>0.88613861386138615</v>
          </cell>
          <cell r="C213">
            <v>0.97035881435257409</v>
          </cell>
          <cell r="D213">
            <v>0.8928571428571429</v>
          </cell>
          <cell r="E213">
            <v>1.1912751677852349</v>
          </cell>
          <cell r="F213">
            <v>0.42674418604651165</v>
          </cell>
          <cell r="G213">
            <v>1.3636363636363635</v>
          </cell>
        </row>
        <row r="214">
          <cell r="A214">
            <v>35758</v>
          </cell>
          <cell r="B214">
            <v>0.86468646864686471</v>
          </cell>
          <cell r="C214">
            <v>0.94929797191887677</v>
          </cell>
          <cell r="D214">
            <v>0.8928571428571429</v>
          </cell>
          <cell r="E214">
            <v>1.174496644295302</v>
          </cell>
          <cell r="F214">
            <v>0.42441860465116277</v>
          </cell>
          <cell r="G214">
            <v>1.3636363636363635</v>
          </cell>
        </row>
        <row r="215">
          <cell r="A215">
            <v>35759</v>
          </cell>
          <cell r="B215">
            <v>0.68151815181518149</v>
          </cell>
          <cell r="C215">
            <v>0.93369734789391579</v>
          </cell>
          <cell r="D215">
            <v>0.88721804511278191</v>
          </cell>
          <cell r="E215">
            <v>1.1812080536912752</v>
          </cell>
          <cell r="F215">
            <v>0.42790697674418604</v>
          </cell>
          <cell r="G215">
            <v>1.3636363636363635</v>
          </cell>
        </row>
        <row r="216">
          <cell r="A216">
            <v>35760</v>
          </cell>
          <cell r="B216">
            <v>0.70792079207920788</v>
          </cell>
          <cell r="C216">
            <v>0.93447737909516382</v>
          </cell>
          <cell r="D216">
            <v>0.84774436090225569</v>
          </cell>
          <cell r="E216">
            <v>1.1845637583892616</v>
          </cell>
          <cell r="F216">
            <v>0.43604651162790697</v>
          </cell>
          <cell r="G216">
            <v>1.3636363636363635</v>
          </cell>
        </row>
        <row r="217">
          <cell r="A217">
            <v>35761</v>
          </cell>
          <cell r="B217">
            <v>0.70792079207920788</v>
          </cell>
          <cell r="C217">
            <v>0.93447737909516382</v>
          </cell>
          <cell r="D217">
            <v>0.84774436090225569</v>
          </cell>
          <cell r="E217">
            <v>1.1845637583892616</v>
          </cell>
          <cell r="F217">
            <v>0.43604651162790697</v>
          </cell>
          <cell r="G217">
            <v>1.3636363636363635</v>
          </cell>
        </row>
        <row r="218">
          <cell r="A218">
            <v>35762</v>
          </cell>
          <cell r="B218">
            <v>0.70957095709570961</v>
          </cell>
          <cell r="C218">
            <v>0.93603744149765988</v>
          </cell>
          <cell r="D218">
            <v>0.84398496240601506</v>
          </cell>
          <cell r="E218">
            <v>1.1912751677852349</v>
          </cell>
          <cell r="F218">
            <v>0.44418604651162791</v>
          </cell>
          <cell r="G218">
            <v>1.3636363636363635</v>
          </cell>
        </row>
        <row r="219">
          <cell r="A219">
            <v>35765</v>
          </cell>
          <cell r="B219">
            <v>0.72277227722772275</v>
          </cell>
          <cell r="C219">
            <v>0.96723868954758185</v>
          </cell>
          <cell r="D219">
            <v>0.85902255639097747</v>
          </cell>
          <cell r="E219">
            <v>1.2281879194630871</v>
          </cell>
          <cell r="F219">
            <v>0.45348837209302323</v>
          </cell>
          <cell r="G219">
            <v>1.3636363636363635</v>
          </cell>
        </row>
        <row r="220">
          <cell r="A220">
            <v>35766</v>
          </cell>
          <cell r="B220">
            <v>0.70132013201320131</v>
          </cell>
          <cell r="C220">
            <v>0.98283931357254295</v>
          </cell>
          <cell r="D220">
            <v>0.84586466165413532</v>
          </cell>
          <cell r="E220">
            <v>1.2080536912751678</v>
          </cell>
          <cell r="F220">
            <v>0.43720930232558142</v>
          </cell>
          <cell r="G220">
            <v>1.3636363636363635</v>
          </cell>
        </row>
        <row r="221">
          <cell r="A221">
            <v>35767</v>
          </cell>
          <cell r="B221">
            <v>0.71122112211221122</v>
          </cell>
          <cell r="C221">
            <v>1.0015600624024961</v>
          </cell>
          <cell r="D221">
            <v>0.84586466165413532</v>
          </cell>
          <cell r="E221">
            <v>1.1879194630872483</v>
          </cell>
          <cell r="F221">
            <v>0.44186046511627908</v>
          </cell>
          <cell r="G221">
            <v>1.3636363636363635</v>
          </cell>
        </row>
        <row r="222">
          <cell r="A222">
            <v>35768</v>
          </cell>
          <cell r="B222">
            <v>0.70709570957095713</v>
          </cell>
          <cell r="C222">
            <v>0.9929797191887676</v>
          </cell>
          <cell r="D222">
            <v>0.84210526315789469</v>
          </cell>
          <cell r="E222">
            <v>1.2483221476510067</v>
          </cell>
          <cell r="F222">
            <v>0.39302325581395348</v>
          </cell>
          <cell r="G222">
            <v>1.3636363636363635</v>
          </cell>
        </row>
        <row r="223">
          <cell r="A223">
            <v>35769</v>
          </cell>
          <cell r="B223">
            <v>0.71452145214521456</v>
          </cell>
          <cell r="C223">
            <v>0.99687987519500776</v>
          </cell>
          <cell r="D223">
            <v>0.84210526315789469</v>
          </cell>
          <cell r="E223">
            <v>1.2583892617449663</v>
          </cell>
          <cell r="F223">
            <v>0.413953488372093</v>
          </cell>
          <cell r="G223">
            <v>1.3636363636363635</v>
          </cell>
        </row>
        <row r="224">
          <cell r="A224">
            <v>35772</v>
          </cell>
          <cell r="B224">
            <v>0.72277227722772275</v>
          </cell>
          <cell r="C224">
            <v>0.98673946957878311</v>
          </cell>
          <cell r="D224">
            <v>0.82518796992481203</v>
          </cell>
          <cell r="E224">
            <v>1.2483221476510067</v>
          </cell>
          <cell r="F224">
            <v>0.39767441860465114</v>
          </cell>
          <cell r="G224">
            <v>1.3636363636363635</v>
          </cell>
        </row>
        <row r="225">
          <cell r="A225">
            <v>35773</v>
          </cell>
          <cell r="B225">
            <v>0.71617161716171618</v>
          </cell>
          <cell r="C225">
            <v>0.99219968798751945</v>
          </cell>
          <cell r="D225">
            <v>0.80639097744360899</v>
          </cell>
          <cell r="E225">
            <v>1.2751677852348993</v>
          </cell>
          <cell r="F225">
            <v>0.37325581395348839</v>
          </cell>
          <cell r="G225">
            <v>1.3636363636363635</v>
          </cell>
        </row>
        <row r="226">
          <cell r="A226">
            <v>35774</v>
          </cell>
          <cell r="B226">
            <v>0.70792079207920788</v>
          </cell>
          <cell r="C226">
            <v>0.98751950078003126</v>
          </cell>
          <cell r="D226">
            <v>0.76315789473684215</v>
          </cell>
          <cell r="E226">
            <v>1.1476510067114094</v>
          </cell>
          <cell r="F226">
            <v>0.31860465116279069</v>
          </cell>
          <cell r="G226">
            <v>1.3636363636363635</v>
          </cell>
        </row>
        <row r="227">
          <cell r="A227">
            <v>35775</v>
          </cell>
          <cell r="B227">
            <v>0.70709570957095713</v>
          </cell>
          <cell r="C227">
            <v>0.9750390015600624</v>
          </cell>
          <cell r="D227">
            <v>0.75939849624060152</v>
          </cell>
          <cell r="E227">
            <v>1.1275167785234899</v>
          </cell>
          <cell r="F227">
            <v>0.30813953488372092</v>
          </cell>
          <cell r="G227">
            <v>1.3636363636363635</v>
          </cell>
        </row>
        <row r="228">
          <cell r="A228">
            <v>35776</v>
          </cell>
          <cell r="B228">
            <v>0.70297029702970293</v>
          </cell>
          <cell r="C228">
            <v>0.98517940717628705</v>
          </cell>
          <cell r="D228">
            <v>0.75939849624060152</v>
          </cell>
          <cell r="E228">
            <v>1.1241610738255035</v>
          </cell>
          <cell r="F228">
            <v>0.28953488372093023</v>
          </cell>
          <cell r="G228">
            <v>1.3636363636363635</v>
          </cell>
        </row>
        <row r="229">
          <cell r="A229">
            <v>35779</v>
          </cell>
          <cell r="B229">
            <v>0.71122112211221122</v>
          </cell>
          <cell r="C229">
            <v>1.0031201248049921</v>
          </cell>
          <cell r="D229">
            <v>0.73684210526315785</v>
          </cell>
          <cell r="E229">
            <v>1.1174496644295302</v>
          </cell>
          <cell r="F229">
            <v>0.2930232558139535</v>
          </cell>
          <cell r="G229">
            <v>1.3636363636363635</v>
          </cell>
        </row>
        <row r="230">
          <cell r="A230">
            <v>35780</v>
          </cell>
          <cell r="B230">
            <v>0.71947194719471952</v>
          </cell>
          <cell r="C230">
            <v>0.99375975039001563</v>
          </cell>
          <cell r="D230">
            <v>0.73872180451127822</v>
          </cell>
          <cell r="E230">
            <v>1.0906040268456376</v>
          </cell>
          <cell r="F230">
            <v>0.30116279069767443</v>
          </cell>
          <cell r="G230">
            <v>1.3636363636363635</v>
          </cell>
        </row>
        <row r="231">
          <cell r="A231">
            <v>35781</v>
          </cell>
          <cell r="B231">
            <v>0.71782178217821779</v>
          </cell>
          <cell r="C231">
            <v>0.98439937597503901</v>
          </cell>
          <cell r="D231">
            <v>0.75375939849624063</v>
          </cell>
          <cell r="E231">
            <v>1.080536912751678</v>
          </cell>
          <cell r="F231">
            <v>0.3</v>
          </cell>
          <cell r="G231">
            <v>1.3636363636363635</v>
          </cell>
        </row>
        <row r="232">
          <cell r="A232">
            <v>35782</v>
          </cell>
          <cell r="B232">
            <v>0.71122112211221122</v>
          </cell>
          <cell r="C232">
            <v>0.86739469578783146</v>
          </cell>
          <cell r="D232">
            <v>0.71240601503759393</v>
          </cell>
          <cell r="E232">
            <v>1.0671140939597314</v>
          </cell>
          <cell r="F232">
            <v>0.27790697674418607</v>
          </cell>
          <cell r="G232">
            <v>1.3636363636363635</v>
          </cell>
        </row>
        <row r="233">
          <cell r="A233">
            <v>35783</v>
          </cell>
          <cell r="B233">
            <v>0.70379537953795379</v>
          </cell>
          <cell r="C233">
            <v>0.84789391575663031</v>
          </cell>
          <cell r="D233">
            <v>0.68045112781954886</v>
          </cell>
          <cell r="E233">
            <v>1.0503355704697988</v>
          </cell>
          <cell r="F233">
            <v>0.28255813953488373</v>
          </cell>
          <cell r="G233">
            <v>1.3636363636363635</v>
          </cell>
        </row>
        <row r="234">
          <cell r="A234">
            <v>35786</v>
          </cell>
          <cell r="B234">
            <v>0.71947194719471952</v>
          </cell>
          <cell r="C234">
            <v>0.8408736349453978</v>
          </cell>
          <cell r="D234">
            <v>0.68045112781954886</v>
          </cell>
          <cell r="E234">
            <v>1.0402684563758389</v>
          </cell>
          <cell r="F234">
            <v>0.28139534883720929</v>
          </cell>
          <cell r="G234">
            <v>1.3636363636363635</v>
          </cell>
        </row>
        <row r="235">
          <cell r="A235">
            <v>35787</v>
          </cell>
          <cell r="B235">
            <v>0.70627062706270627</v>
          </cell>
          <cell r="C235">
            <v>0.8408736349453978</v>
          </cell>
          <cell r="D235">
            <v>0.67669172932330823</v>
          </cell>
          <cell r="E235">
            <v>1.0201342281879195</v>
          </cell>
          <cell r="F235">
            <v>0.27209302325581397</v>
          </cell>
          <cell r="G235">
            <v>1.3636363636363635</v>
          </cell>
        </row>
        <row r="236">
          <cell r="A236">
            <v>35788</v>
          </cell>
          <cell r="B236">
            <v>0.70297029702970293</v>
          </cell>
          <cell r="C236">
            <v>0.83619344773790949</v>
          </cell>
          <cell r="D236">
            <v>0.68421052631578949</v>
          </cell>
          <cell r="E236">
            <v>1.0134228187919463</v>
          </cell>
          <cell r="F236">
            <v>0.26976744186046514</v>
          </cell>
          <cell r="G236">
            <v>1.3636363636363635</v>
          </cell>
        </row>
        <row r="237">
          <cell r="A237">
            <v>35789</v>
          </cell>
          <cell r="B237">
            <v>0.70297029702970293</v>
          </cell>
          <cell r="C237">
            <v>0.83619344773790949</v>
          </cell>
          <cell r="D237">
            <v>0.68421052631578949</v>
          </cell>
          <cell r="E237">
            <v>1.0134228187919463</v>
          </cell>
          <cell r="F237">
            <v>0.26976744186046514</v>
          </cell>
          <cell r="G237">
            <v>1.3636363636363635</v>
          </cell>
        </row>
        <row r="238">
          <cell r="A238">
            <v>35790</v>
          </cell>
          <cell r="B238">
            <v>0.70462046204620465</v>
          </cell>
          <cell r="C238">
            <v>0.8408736349453978</v>
          </cell>
          <cell r="D238">
            <v>0.68233082706766912</v>
          </cell>
          <cell r="E238">
            <v>1.0134228187919463</v>
          </cell>
          <cell r="F238">
            <v>0.2686046511627907</v>
          </cell>
          <cell r="G238">
            <v>1.3636363636363635</v>
          </cell>
        </row>
        <row r="239">
          <cell r="A239">
            <v>35793</v>
          </cell>
          <cell r="B239">
            <v>0.68976897689768979</v>
          </cell>
          <cell r="C239">
            <v>0.84165366614664583</v>
          </cell>
          <cell r="D239">
            <v>0.68045112781954886</v>
          </cell>
          <cell r="E239">
            <v>1.0335570469798658</v>
          </cell>
          <cell r="F239">
            <v>0.2686046511627907</v>
          </cell>
          <cell r="G239">
            <v>1.3636363636363635</v>
          </cell>
        </row>
        <row r="240">
          <cell r="A240">
            <v>35794</v>
          </cell>
          <cell r="B240">
            <v>0.69471947194719474</v>
          </cell>
          <cell r="C240">
            <v>0.87363494539781594</v>
          </cell>
          <cell r="D240">
            <v>0.6992481203007519</v>
          </cell>
          <cell r="E240">
            <v>1.080536912751678</v>
          </cell>
          <cell r="F240">
            <v>0.28837209302325584</v>
          </cell>
          <cell r="G240">
            <v>1.3636363636363635</v>
          </cell>
        </row>
        <row r="241">
          <cell r="A241">
            <v>35795</v>
          </cell>
          <cell r="B241">
            <v>0.6914191419141914</v>
          </cell>
          <cell r="C241">
            <v>0.88065522620904835</v>
          </cell>
          <cell r="D241">
            <v>0.66917293233082709</v>
          </cell>
          <cell r="E241">
            <v>1.1140939597315436</v>
          </cell>
          <cell r="F241">
            <v>0.28953488372093023</v>
          </cell>
          <cell r="G241">
            <v>1.3636363636363635</v>
          </cell>
        </row>
        <row r="242">
          <cell r="A242">
            <v>35796</v>
          </cell>
          <cell r="B242">
            <v>0.6914191419141914</v>
          </cell>
          <cell r="C242">
            <v>0.88065522620904835</v>
          </cell>
          <cell r="D242">
            <v>0.66917293233082709</v>
          </cell>
          <cell r="E242">
            <v>1.1140939597315436</v>
          </cell>
          <cell r="F242">
            <v>0.28953488372093023</v>
          </cell>
          <cell r="G242">
            <v>1.3636363636363635</v>
          </cell>
        </row>
        <row r="243">
          <cell r="A243">
            <v>35797</v>
          </cell>
          <cell r="B243">
            <v>0.69636963696369636</v>
          </cell>
          <cell r="C243">
            <v>0.87363494539781594</v>
          </cell>
          <cell r="D243">
            <v>0.69548872180451127</v>
          </cell>
          <cell r="E243">
            <v>1.1342281879194631</v>
          </cell>
          <cell r="F243">
            <v>0.31860465116279069</v>
          </cell>
          <cell r="G243">
            <v>1.3636363636363635</v>
          </cell>
        </row>
        <row r="244">
          <cell r="A244">
            <v>35800</v>
          </cell>
          <cell r="B244">
            <v>0.68811881188118806</v>
          </cell>
          <cell r="C244">
            <v>0.87831513260530425</v>
          </cell>
          <cell r="D244">
            <v>0.69548872180451127</v>
          </cell>
          <cell r="E244">
            <v>1.1409395973154361</v>
          </cell>
          <cell r="F244">
            <v>0.33953488372093021</v>
          </cell>
          <cell r="G244">
            <v>1.3636363636363635</v>
          </cell>
        </row>
        <row r="245">
          <cell r="A245">
            <v>35801</v>
          </cell>
          <cell r="B245">
            <v>0.66666666666666663</v>
          </cell>
          <cell r="C245">
            <v>0.9024960998439937</v>
          </cell>
          <cell r="D245">
            <v>0.69172932330827064</v>
          </cell>
          <cell r="E245">
            <v>1.1140939597315436</v>
          </cell>
          <cell r="F245">
            <v>0.32558139534883723</v>
          </cell>
          <cell r="G245">
            <v>1.3636363636363635</v>
          </cell>
        </row>
        <row r="246">
          <cell r="A246">
            <v>35802</v>
          </cell>
          <cell r="B246">
            <v>0.72607260726072609</v>
          </cell>
          <cell r="C246">
            <v>0.91107644305772228</v>
          </cell>
          <cell r="D246">
            <v>0.73308270676691734</v>
          </cell>
          <cell r="E246">
            <v>1.1677852348993289</v>
          </cell>
          <cell r="F246">
            <v>0.3174418604651163</v>
          </cell>
          <cell r="G246">
            <v>1.3636363636363635</v>
          </cell>
        </row>
        <row r="247">
          <cell r="A247">
            <v>35803</v>
          </cell>
          <cell r="B247">
            <v>0.68646864686468645</v>
          </cell>
          <cell r="C247">
            <v>0.88767550702028086</v>
          </cell>
          <cell r="D247">
            <v>0.74060150375939848</v>
          </cell>
          <cell r="E247">
            <v>1.1174496644295302</v>
          </cell>
          <cell r="F247">
            <v>0.30465116279069765</v>
          </cell>
          <cell r="G247">
            <v>1.3636363636363635</v>
          </cell>
        </row>
        <row r="248">
          <cell r="A248">
            <v>35804</v>
          </cell>
          <cell r="B248">
            <v>0.65841584158415845</v>
          </cell>
          <cell r="C248">
            <v>0.86895475819032764</v>
          </cell>
          <cell r="D248">
            <v>0.74060150375939848</v>
          </cell>
          <cell r="E248">
            <v>1.0536912751677852</v>
          </cell>
          <cell r="F248">
            <v>0.29186046511627906</v>
          </cell>
          <cell r="G248">
            <v>1.3636363636363635</v>
          </cell>
        </row>
        <row r="249">
          <cell r="A249">
            <v>35807</v>
          </cell>
          <cell r="B249">
            <v>0.65676567656765672</v>
          </cell>
          <cell r="C249">
            <v>0.87909516380655228</v>
          </cell>
          <cell r="D249">
            <v>0.74060150375939848</v>
          </cell>
          <cell r="E249">
            <v>1.0738255033557047</v>
          </cell>
          <cell r="F249">
            <v>0.28255813953488373</v>
          </cell>
          <cell r="G249">
            <v>1.3636363636363635</v>
          </cell>
        </row>
        <row r="250">
          <cell r="A250">
            <v>35808</v>
          </cell>
          <cell r="B250">
            <v>0.66666666666666663</v>
          </cell>
          <cell r="C250">
            <v>0.87753510140405622</v>
          </cell>
          <cell r="D250">
            <v>0.73684210526315785</v>
          </cell>
          <cell r="E250">
            <v>1.0604026845637584</v>
          </cell>
          <cell r="F250">
            <v>0.28720930232558139</v>
          </cell>
          <cell r="G250">
            <v>1.3636363636363635</v>
          </cell>
        </row>
        <row r="251">
          <cell r="A251">
            <v>35809</v>
          </cell>
          <cell r="B251">
            <v>0.68316831683168322</v>
          </cell>
          <cell r="C251">
            <v>0.87597503900156004</v>
          </cell>
          <cell r="D251">
            <v>0.72556390977443608</v>
          </cell>
          <cell r="E251">
            <v>1.0939597315436242</v>
          </cell>
          <cell r="F251">
            <v>0.29534883720930233</v>
          </cell>
          <cell r="G251">
            <v>1.3636363636363635</v>
          </cell>
        </row>
        <row r="252">
          <cell r="A252">
            <v>35810</v>
          </cell>
          <cell r="B252">
            <v>0.71287128712871284</v>
          </cell>
          <cell r="C252">
            <v>0.89235569422776906</v>
          </cell>
          <cell r="D252">
            <v>0.73496240601503759</v>
          </cell>
          <cell r="E252">
            <v>1.0704697986577181</v>
          </cell>
          <cell r="F252">
            <v>0.29418604651162789</v>
          </cell>
          <cell r="G252">
            <v>1.3636363636363635</v>
          </cell>
        </row>
        <row r="253">
          <cell r="A253">
            <v>35811</v>
          </cell>
          <cell r="B253">
            <v>0.7277227722772277</v>
          </cell>
          <cell r="C253">
            <v>0.89703588143525737</v>
          </cell>
          <cell r="D253">
            <v>0.75187969924812026</v>
          </cell>
          <cell r="E253">
            <v>1.0838926174496644</v>
          </cell>
          <cell r="F253">
            <v>0.29534883720930233</v>
          </cell>
          <cell r="G253">
            <v>1.3636363636363635</v>
          </cell>
        </row>
        <row r="254">
          <cell r="A254">
            <v>35814</v>
          </cell>
          <cell r="B254">
            <v>0.7277227722772277</v>
          </cell>
          <cell r="C254">
            <v>0.89703588143525737</v>
          </cell>
          <cell r="D254">
            <v>0.75187969924812026</v>
          </cell>
          <cell r="E254">
            <v>1.0838926174496644</v>
          </cell>
          <cell r="F254">
            <v>0.29534883720930233</v>
          </cell>
          <cell r="G254">
            <v>1.3636363636363635</v>
          </cell>
        </row>
        <row r="255">
          <cell r="A255">
            <v>35815</v>
          </cell>
          <cell r="B255">
            <v>0.73019801980198018</v>
          </cell>
          <cell r="C255">
            <v>0.90873634945397819</v>
          </cell>
          <cell r="D255">
            <v>0.77067669172932329</v>
          </cell>
          <cell r="E255">
            <v>1.0738255033557047</v>
          </cell>
          <cell r="F255">
            <v>0.27906976744186046</v>
          </cell>
          <cell r="G255">
            <v>1.3636363636363635</v>
          </cell>
        </row>
        <row r="256">
          <cell r="A256">
            <v>35816</v>
          </cell>
          <cell r="B256">
            <v>0.76567656765676573</v>
          </cell>
          <cell r="C256">
            <v>0.91575663026521059</v>
          </cell>
          <cell r="D256">
            <v>0.77631578947368418</v>
          </cell>
          <cell r="E256">
            <v>1.0704697986577181</v>
          </cell>
          <cell r="F256">
            <v>0.27209302325581397</v>
          </cell>
          <cell r="G256">
            <v>1.3636363636363635</v>
          </cell>
        </row>
        <row r="257">
          <cell r="A257">
            <v>35817</v>
          </cell>
          <cell r="B257">
            <v>0.7722772277227723</v>
          </cell>
          <cell r="C257">
            <v>0.92823712948517945</v>
          </cell>
          <cell r="D257">
            <v>0.77819548872180455</v>
          </cell>
          <cell r="E257">
            <v>1.063758389261745</v>
          </cell>
          <cell r="F257">
            <v>0.2744186046511628</v>
          </cell>
          <cell r="G257">
            <v>1.3636363636363635</v>
          </cell>
        </row>
        <row r="258">
          <cell r="A258">
            <v>35818</v>
          </cell>
          <cell r="B258">
            <v>0.77516501650165015</v>
          </cell>
          <cell r="C258">
            <v>0.92199687987519496</v>
          </cell>
          <cell r="D258">
            <v>0.75563909774436089</v>
          </cell>
          <cell r="E258">
            <v>1.0469798657718121</v>
          </cell>
          <cell r="F258">
            <v>0.27325581395348836</v>
          </cell>
          <cell r="G258">
            <v>1.3636363636363635</v>
          </cell>
        </row>
        <row r="259">
          <cell r="A259">
            <v>35821</v>
          </cell>
          <cell r="B259">
            <v>0.7722772277227723</v>
          </cell>
          <cell r="C259">
            <v>0.93447737909516382</v>
          </cell>
          <cell r="D259">
            <v>0.74812030075187974</v>
          </cell>
          <cell r="E259">
            <v>1.0604026845637584</v>
          </cell>
          <cell r="F259">
            <v>0.27093023255813953</v>
          </cell>
          <cell r="G259">
            <v>1.3636363636363635</v>
          </cell>
        </row>
        <row r="260">
          <cell r="A260">
            <v>35822</v>
          </cell>
          <cell r="B260">
            <v>0.78382838283828382</v>
          </cell>
          <cell r="C260">
            <v>0.94929797191887677</v>
          </cell>
          <cell r="D260">
            <v>0.75187969924812026</v>
          </cell>
          <cell r="E260">
            <v>1.0704697986577181</v>
          </cell>
          <cell r="F260">
            <v>0.2686046511627907</v>
          </cell>
          <cell r="G260">
            <v>1.3636363636363635</v>
          </cell>
        </row>
        <row r="261">
          <cell r="A261">
            <v>35823</v>
          </cell>
          <cell r="B261">
            <v>0.77557755775577553</v>
          </cell>
          <cell r="C261">
            <v>0.94149765990639622</v>
          </cell>
          <cell r="D261">
            <v>0.76879699248120303</v>
          </cell>
          <cell r="E261">
            <v>1.0771812080536913</v>
          </cell>
          <cell r="F261">
            <v>0.26279069767441859</v>
          </cell>
          <cell r="G261">
            <v>1.3636363636363635</v>
          </cell>
        </row>
        <row r="262">
          <cell r="A262">
            <v>35824</v>
          </cell>
          <cell r="B262">
            <v>0.75247524752475248</v>
          </cell>
          <cell r="C262">
            <v>0.93837753510140409</v>
          </cell>
          <cell r="D262">
            <v>0.78947368421052633</v>
          </cell>
          <cell r="E262">
            <v>1.080536912751678</v>
          </cell>
          <cell r="F262">
            <v>0.2686046511627907</v>
          </cell>
          <cell r="G262">
            <v>1.3636363636363635</v>
          </cell>
        </row>
        <row r="263">
          <cell r="A263">
            <v>35825</v>
          </cell>
          <cell r="B263">
            <v>0.76567656765676573</v>
          </cell>
          <cell r="C263">
            <v>0.91731669266770666</v>
          </cell>
          <cell r="D263">
            <v>0.78007518796992481</v>
          </cell>
          <cell r="E263">
            <v>1.0771812080536913</v>
          </cell>
          <cell r="F263">
            <v>0.32558139534883723</v>
          </cell>
          <cell r="G263">
            <v>1.3636363636363635</v>
          </cell>
        </row>
        <row r="264">
          <cell r="A264">
            <v>35828</v>
          </cell>
          <cell r="B264">
            <v>0.7722772277227723</v>
          </cell>
          <cell r="C264">
            <v>0.95709828393135721</v>
          </cell>
          <cell r="D264">
            <v>0.79135338345864659</v>
          </cell>
          <cell r="E264">
            <v>1.1073825503355705</v>
          </cell>
          <cell r="F264">
            <v>0.33023255813953489</v>
          </cell>
          <cell r="G264">
            <v>1.3636363636363635</v>
          </cell>
        </row>
        <row r="265">
          <cell r="A265">
            <v>35829</v>
          </cell>
          <cell r="B265">
            <v>0.78877887788778878</v>
          </cell>
          <cell r="C265">
            <v>0.95397815912636508</v>
          </cell>
          <cell r="D265">
            <v>0.77631578947368418</v>
          </cell>
          <cell r="E265">
            <v>1.0973154362416107</v>
          </cell>
          <cell r="F265">
            <v>0.30813953488372092</v>
          </cell>
          <cell r="G265">
            <v>1.3636363636363635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4">
          <cell r="A4">
            <v>35464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  <sheetData sheetId="173"/>
      <sheetData sheetId="174">
        <row r="4">
          <cell r="A4" t="str">
            <v>Customer Name</v>
          </cell>
        </row>
      </sheetData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"/>
      <sheetName val="04"/>
      <sheetName val="09"/>
      <sheetName val="10"/>
      <sheetName val="11"/>
      <sheetName val="DIV Y"/>
      <sheetName val="Europe"/>
      <sheetName val="US"/>
      <sheetName val="Sheet3"/>
      <sheetName val="Quarters"/>
      <sheetName val="MLP IPO Yields vs MLP Index"/>
      <sheetName val="Stock Price"/>
      <sheetName val="sales vol."/>
      <sheetName val="oldSEG"/>
      <sheetName val="Operating Statistics"/>
      <sheetName val=""/>
      <sheetName val="EAT"/>
      <sheetName val="KRA"/>
      <sheetName val="NTM PE"/>
      <sheetName val="RB AD"/>
      <sheetName val="Book1"/>
      <sheetName val="Period Cost"/>
      <sheetName val="Controles"/>
      <sheetName val="Assembled Workforce"/>
      <sheetName val="Parameters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etup"/>
      <sheetName val="Finance IT &amp; Pro (2)"/>
      <sheetName val="Finance IT _ Pro _2_"/>
      <sheetName val="Finance_IT_&amp;_Pro_(2)"/>
      <sheetName val="Finance_IT___Pro__2_"/>
    </sheetNames>
    <sheetDataSet>
      <sheetData sheetId="0" refreshError="1">
        <row r="322">
          <cell r="C322" t="str">
            <v>Quality 1</v>
          </cell>
          <cell r="D322">
            <v>54</v>
          </cell>
        </row>
        <row r="323">
          <cell r="C323" t="str">
            <v>Quality 2</v>
          </cell>
          <cell r="D323">
            <v>37</v>
          </cell>
        </row>
        <row r="324">
          <cell r="C324" t="str">
            <v>Quality 3</v>
          </cell>
          <cell r="D324">
            <v>33</v>
          </cell>
        </row>
        <row r="325">
          <cell r="C325" t="str">
            <v>Quality 4</v>
          </cell>
          <cell r="D325">
            <v>173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reakdown"/>
      <sheetName val="20 year"/>
      <sheetName val="ten year"/>
      <sheetName val="5 year"/>
      <sheetName val="spread"/>
      <sheetName val="Trading Summary"/>
      <sheetName val="Expected European Inv"/>
      <sheetName val="Diageo's investor base"/>
      <sheetName val="sales vol."/>
      <sheetName val="spread perf."/>
      <sheetName val="spread 2"/>
      <sheetName val="Global dist"/>
      <sheetName val="Global distribution"/>
      <sheetName val="Internat dist"/>
      <sheetName val="Post launch (6)"/>
      <sheetName val="Recent trading (7)"/>
      <sheetName val="input"/>
      <sheetName val="salesvol_"/>
      <sheetName val="sales vol_"/>
      <sheetName val="Qcharts"/>
      <sheetName val="Charts"/>
      <sheetName val="Offers G&amp;C"/>
      <sheetName val="Offers GE"/>
      <sheetName val="Offers GS"/>
      <sheetName val="Offers MC"/>
      <sheetName val="codici - partime"/>
      <sheetName val="contr partner"/>
      <sheetName val="SINTESI"/>
      <sheetName val="Bloom Links"/>
      <sheetName val="ProForma"/>
      <sheetName val="__FDSCACHE__"/>
      <sheetName val="Output"/>
      <sheetName val="Sheet1"/>
      <sheetName val="Corp Overhead"/>
      <sheetName val="category uomo"/>
      <sheetName val="Stock Price"/>
      <sheetName val="Financials"/>
      <sheetName val="EO-IVA"/>
      <sheetName val="OVIESSE"/>
      <sheetName val="CUS Image"/>
      <sheetName val="oldSEG"/>
      <sheetName val="Quarters"/>
      <sheetName val="Delhaize"/>
      <sheetName val="Total"/>
      <sheetName val="20_year"/>
      <sheetName val="ten_year"/>
      <sheetName val="5_year"/>
      <sheetName val="Trading_Summary"/>
      <sheetName val="Expected_European_Inv"/>
      <sheetName val="Diageo's_investor_base"/>
      <sheetName val="sales_vol_"/>
      <sheetName val="spread_perf_"/>
      <sheetName val="spread_2"/>
      <sheetName val="Global_dist"/>
      <sheetName val="Global_distribution"/>
      <sheetName val="Internat_dist"/>
      <sheetName val="Post_launch_(6)"/>
      <sheetName val="Recent_trading_(7)"/>
      <sheetName val="sales_vol_1"/>
      <sheetName val="Stock_Price"/>
      <sheetName val="20_year1"/>
      <sheetName val="ten_year1"/>
      <sheetName val="5_year1"/>
      <sheetName val="Trading_Summary1"/>
      <sheetName val="Expected_European_Inv1"/>
      <sheetName val="Diageo's_investor_base1"/>
      <sheetName val="sales_vol_2"/>
      <sheetName val="spread_perf_1"/>
      <sheetName val="spread_21"/>
      <sheetName val="Global_dist1"/>
      <sheetName val="Global_distribution1"/>
      <sheetName val="Internat_dist1"/>
      <sheetName val="Post_launch_(6)1"/>
      <sheetName val="Recent_trading_(7)1"/>
      <sheetName val="sales_vol_3"/>
      <sheetName val="Stock_Price1"/>
      <sheetName val="20_year2"/>
      <sheetName val="ten_year2"/>
      <sheetName val="5_year2"/>
      <sheetName val="Trading_Summary2"/>
      <sheetName val="Expected_European_Inv2"/>
      <sheetName val="Diageo's_investor_base2"/>
      <sheetName val="sales_vol_4"/>
      <sheetName val="spread_perf_2"/>
      <sheetName val="spread_22"/>
      <sheetName val="Global_dist2"/>
      <sheetName val="Global_distribution2"/>
      <sheetName val="Internat_dist2"/>
      <sheetName val="Post_launch_(6)2"/>
      <sheetName val="Recent_trading_(7)2"/>
      <sheetName val="sales_vol_5"/>
      <sheetName val="Stock_Price2"/>
      <sheetName val="consolidated"/>
      <sheetName val="Input Projected"/>
      <sheetName val="BTMAIN"/>
      <sheetName val="9-05046L"/>
      <sheetName val="MWC"/>
      <sheetName val="Corp_Overhead"/>
      <sheetName val="Corp_Overhead1"/>
      <sheetName val="Corp_Overhead2"/>
      <sheetName val="CAPEX"/>
      <sheetName val="Parameters"/>
      <sheetName val="INPUT ACQUIROR DATA"/>
      <sheetName val="OPER"/>
      <sheetName val="Assumptions"/>
      <sheetName val="RSR"/>
      <sheetName val="Summary"/>
      <sheetName val="EuroInputs"/>
      <sheetName val="Weeklies"/>
      <sheetName val="Opportunity Codes "/>
      <sheetName val="2013"/>
      <sheetName val="Sheet2"/>
      <sheetName val="Sheet3"/>
      <sheetName val="Sheet4"/>
      <sheetName val="CAPITAL PH1"/>
      <sheetName val=" BUDGET P1"/>
      <sheetName val="MktAss"/>
      <sheetName val="A"/>
      <sheetName val="Financial Overview ShortProfile"/>
      <sheetName val="Prop Model"/>
      <sheetName val="Office Data"/>
      <sheetName val="Transaction-Assum."/>
      <sheetName val="Gráfico"/>
      <sheetName val="Data"/>
      <sheetName val="All Sum"/>
      <sheetName val="P&amp;L --KRON"/>
      <sheetName val="P&amp;L -BayTV"/>
      <sheetName val="215002"/>
      <sheetName val="Summary Financials"/>
      <sheetName val="Amarillo I-40-HI"/>
      <sheetName val="LTM"/>
      <sheetName val="CREDIT STATS"/>
      <sheetName val="DropZone"/>
      <sheetName val="Cover"/>
      <sheetName val="Total Firm"/>
      <sheetName val="Data for 03-04 Base Position"/>
      <sheetName val="company"/>
      <sheetName val="BS Rollup"/>
      <sheetName val="BEV"/>
      <sheetName val="EBITDA"/>
      <sheetName val="Price Performance Output"/>
      <sheetName val="Historical Multiples Output"/>
      <sheetName val="Straw Man"/>
      <sheetName val="MedSolutions Financial Data"/>
      <sheetName val="Football Field "/>
      <sheetName val="DCF"/>
      <sheetName val="13199"/>
      <sheetName val="PNGOil"/>
      <sheetName val="Divisional Model"/>
      <sheetName val="Amort Sched"/>
      <sheetName val="NTBAss"/>
      <sheetName val="Constr&amp;Fund"/>
      <sheetName val="Steel Com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11">
          <cell r="J211" t="str">
            <v>Europe</v>
          </cell>
          <cell r="K211">
            <v>42560000</v>
          </cell>
        </row>
        <row r="212">
          <cell r="J212" t="str">
            <v>Other</v>
          </cell>
          <cell r="K212">
            <v>87425000</v>
          </cell>
        </row>
        <row r="213">
          <cell r="J213" t="str">
            <v>Swiss</v>
          </cell>
          <cell r="K213">
            <v>24660000</v>
          </cell>
        </row>
        <row r="214">
          <cell r="J214" t="str">
            <v>UK</v>
          </cell>
          <cell r="K214">
            <v>42000000</v>
          </cell>
        </row>
        <row r="398">
          <cell r="J398" t="str">
            <v>Europe</v>
          </cell>
          <cell r="K398">
            <v>33000000</v>
          </cell>
        </row>
        <row r="399">
          <cell r="J399" t="str">
            <v>Other</v>
          </cell>
          <cell r="K399">
            <v>21500000</v>
          </cell>
        </row>
        <row r="400">
          <cell r="J400" t="str">
            <v>Swiss</v>
          </cell>
          <cell r="K400">
            <v>116440000</v>
          </cell>
        </row>
        <row r="401">
          <cell r="J401" t="str">
            <v>UK</v>
          </cell>
          <cell r="K401">
            <v>101448000</v>
          </cell>
        </row>
        <row r="1121">
          <cell r="I1121" t="str">
            <v>Europe</v>
          </cell>
          <cell r="J1121">
            <v>11000000</v>
          </cell>
        </row>
        <row r="1122">
          <cell r="I1122" t="str">
            <v>Swiss</v>
          </cell>
          <cell r="J1122">
            <v>3370000</v>
          </cell>
        </row>
        <row r="1632">
          <cell r="I1632" t="str">
            <v>Europe</v>
          </cell>
          <cell r="J1632">
            <v>96300000</v>
          </cell>
        </row>
        <row r="1633">
          <cell r="I1633" t="str">
            <v>Other</v>
          </cell>
          <cell r="J1633">
            <v>39000000</v>
          </cell>
        </row>
        <row r="1634">
          <cell r="I1634" t="str">
            <v>Swiss</v>
          </cell>
          <cell r="J1634">
            <v>92900000</v>
          </cell>
        </row>
        <row r="1635">
          <cell r="I1635" t="str">
            <v>UK</v>
          </cell>
          <cell r="J1635">
            <v>64000000</v>
          </cell>
        </row>
        <row r="2248">
          <cell r="I2248" t="str">
            <v>Europe</v>
          </cell>
          <cell r="J2248">
            <v>12600000</v>
          </cell>
        </row>
        <row r="2249">
          <cell r="I2249" t="str">
            <v>Other</v>
          </cell>
          <cell r="J2249">
            <v>24500000</v>
          </cell>
        </row>
        <row r="2250">
          <cell r="I2250" t="str">
            <v>Swiss</v>
          </cell>
          <cell r="J2250">
            <v>56200000</v>
          </cell>
        </row>
        <row r="2251">
          <cell r="I2251" t="str">
            <v>UK</v>
          </cell>
          <cell r="J2251">
            <v>56400000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elected Precedent Transactions"/>
      <sheetName val="De Novo EBITDA"/>
      <sheetName val="De Novo Revenue"/>
      <sheetName val="driversa"/>
      <sheetName val="BGT vs ACT (2)"/>
      <sheetName val="ACTUAL 2000"/>
      <sheetName val="Corporate"/>
      <sheetName val="tblTTMS_Import12-7"/>
      <sheetName val="tblTTMS_Import12-8"/>
      <sheetName val="Sheet1"/>
      <sheetName val="Sheet2"/>
      <sheetName val="Sheet3"/>
      <sheetName val="Book2"/>
      <sheetName val="Model"/>
      <sheetName val="Adjustments"/>
      <sheetName val="Buildup"/>
      <sheetName val="SSI Buildup"/>
      <sheetName val="DCF"/>
      <sheetName val="IRR"/>
      <sheetName val="CALC1"/>
      <sheetName val="CALC2"/>
      <sheetName val="Sheet4"/>
      <sheetName val="Sheet5"/>
      <sheetName val="Sheet6"/>
      <sheetName val="Sheet7"/>
      <sheetName val="Sheet8"/>
      <sheetName val="Sheet9"/>
      <sheetName val="Sheet10"/>
      <sheetName val="Control"/>
      <sheetName val="SBUs"/>
      <sheetName val="Contents"/>
      <sheetName val="#REF"/>
      <sheetName val="DECEMBER"/>
      <sheetName val="JANUARY"/>
      <sheetName val="GMTI"/>
      <sheetName val="CREDIT STATS"/>
      <sheetName val="MAIN"/>
      <sheetName val="DropZone"/>
      <sheetName val="LTM"/>
      <sheetName val="Data"/>
      <sheetName val="Shared Tech"/>
      <sheetName val="S&amp;U"/>
      <sheetName val="TR"/>
      <sheetName val="Index1, pg1"/>
      <sheetName val="Index1, pg 2"/>
      <sheetName val="1A"/>
      <sheetName val="1B"/>
      <sheetName val="1C"/>
      <sheetName val="1D"/>
      <sheetName val="2B"/>
      <sheetName val="4"/>
      <sheetName val="5C"/>
      <sheetName val="5F"/>
      <sheetName val="5G"/>
      <sheetName val="5H"/>
      <sheetName val="5J"/>
      <sheetName val="5K"/>
      <sheetName val="6D"/>
      <sheetName val="6E"/>
      <sheetName val="6F"/>
      <sheetName val="7"/>
      <sheetName val="8B"/>
      <sheetName val="8C"/>
      <sheetName val="9B"/>
      <sheetName val="13A"/>
      <sheetName val="13A-1"/>
      <sheetName val="13B"/>
      <sheetName val="13B-1"/>
      <sheetName val="13B-2"/>
      <sheetName val="13C"/>
      <sheetName val="13D"/>
      <sheetName val="13E"/>
      <sheetName val="13F"/>
      <sheetName val="13F-1 (Pg. 1)"/>
      <sheetName val="13F-1 (Pg. 2)"/>
      <sheetName val="13F-2"/>
      <sheetName val="13G"/>
      <sheetName val="13H"/>
      <sheetName val="13J"/>
      <sheetName val="13K [Pg. 1]"/>
      <sheetName val="13K [Pg. 2]"/>
      <sheetName val="13L [Page 1]"/>
      <sheetName val="13L [Page 2]"/>
      <sheetName val="14A"/>
      <sheetName val="14C"/>
      <sheetName val="15B [Page 1]"/>
      <sheetName val="15B [Page 2]"/>
      <sheetName val="15C"/>
      <sheetName val="15D"/>
      <sheetName val="17A"/>
      <sheetName val="17B"/>
      <sheetName val="18"/>
      <sheetName val="19"/>
      <sheetName val="20"/>
      <sheetName val="Exhibit I"/>
      <sheetName val="exh 9"/>
      <sheetName val="Debt Free Returns"/>
      <sheetName val="e12 (page 11 of )"/>
      <sheetName val="(e6) page 2"/>
      <sheetName val="WC"/>
      <sheetName val="e4-Adjust"/>
      <sheetName val="2005"/>
      <sheetName val="Chart"/>
      <sheetName val="StandAlne"/>
      <sheetName val="Yell US Assumptions"/>
      <sheetName val="Availability"/>
      <sheetName val="Test Counts  (2)"/>
      <sheetName val="ship test - PAC "/>
      <sheetName val="Build &amp; Mat Receipts"/>
      <sheetName val="Assumptions"/>
      <sheetName val="Trans Assump"/>
      <sheetName val="DCF Inputs"/>
      <sheetName val="Hist Inputs"/>
      <sheetName val="Home"/>
      <sheetName val="Calcs for Sensitivy"/>
      <sheetName val="tar-cases"/>
      <sheetName val="Trans Sum"/>
      <sheetName val="ppaids"/>
      <sheetName val="T"/>
      <sheetName val="C"/>
      <sheetName val="Transinputs"/>
      <sheetName val="LBO_IS_WC"/>
      <sheetName val="SA"/>
      <sheetName val="Financials"/>
      <sheetName val="TIDE"/>
      <sheetName val="Inputs"/>
      <sheetName val="GlobeWD"/>
      <sheetName val="Proj"/>
      <sheetName val="PCSwoProj (2)"/>
      <sheetName val="Orders Graph "/>
      <sheetName val="Contracts"/>
      <sheetName val="MOAR VAR"/>
      <sheetName val="Profit Letter Calc"/>
      <sheetName val="ADVANCE RELEASE GRAPH R1"/>
      <sheetName val="Detail Sales"/>
      <sheetName val="Payroll"/>
      <sheetName val="Sheet1 (8)"/>
      <sheetName val="Sheet1 (7)"/>
      <sheetName val="Sheet1 (6)"/>
      <sheetName val="Sheet1 (4)"/>
      <sheetName val="Sheet1 (3)"/>
      <sheetName val="Sheet1 (2)"/>
      <sheetName val="Sheet1 (5)"/>
      <sheetName val="Scen 1"/>
      <sheetName val="Sources &amp; Uses"/>
      <sheetName val="Val-Matrix"/>
      <sheetName val="Switches"/>
      <sheetName val="June GM % M-5"/>
      <sheetName val="JuneGM(M-5)"/>
      <sheetName val="Jun w_LY (Q-5)"/>
      <sheetName val="Jun w_LY (M-5)"/>
      <sheetName val="MLP IPO Yields vs MLP Index"/>
      <sheetName val="Page A-1"/>
      <sheetName val="MktAss"/>
      <sheetName val="Total"/>
      <sheetName val="EuroInputs"/>
      <sheetName val="Stock Price"/>
      <sheetName val="consolidated"/>
      <sheetName val="company"/>
      <sheetName val="P&amp;L"/>
      <sheetName val="Delhaize"/>
      <sheetName val="sales vol."/>
      <sheetName val="CUS Image"/>
      <sheetName val="Quarters"/>
      <sheetName val="oldSEG"/>
      <sheetName val="Interconn."/>
      <sheetName val="CAPEX"/>
      <sheetName val="f3"/>
      <sheetName val="CONSOL"/>
      <sheetName val="Source_Use"/>
    </sheetNames>
    <sheetDataSet>
      <sheetData sheetId="0">
        <row r="1">
          <cell r="B1" t="str">
            <v>Date: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>
        <row r="2">
          <cell r="A2" t="str">
            <v>TEX01000</v>
          </cell>
        </row>
      </sheetData>
      <sheetData sheetId="10"/>
      <sheetData sheetId="11">
        <row r="2">
          <cell r="A2" t="str">
            <v>TEX01000</v>
          </cell>
        </row>
      </sheetData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>
        <row r="6">
          <cell r="CH6" t="str">
            <v>YTD</v>
          </cell>
        </row>
      </sheetData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LOTACION"/>
      <sheetName val="JUSTIFIC"/>
      <sheetName val="EXPLOT-PIN"/>
      <sheetName val="EXPLOTINGPIN"/>
      <sheetName val="EXPLBEER"/>
      <sheetName val="GRAL 1999"/>
      <sheetName val="GRAL 2000"/>
      <sheetName val="GRAL 2001"/>
      <sheetName val="RES HLS"/>
      <sheetName val="040"/>
      <sheetName val="050"/>
      <sheetName val="110"/>
      <sheetName val="110-OTRAS M.P."/>
      <sheetName val="120"/>
      <sheetName val="130-UNIDADES"/>
      <sheetName val="130-PTAS"/>
      <sheetName val="140"/>
      <sheetName val="150"/>
      <sheetName val="180"/>
      <sheetName val="220"/>
      <sheetName val="230"/>
      <sheetName val="AMORTIZACIÓN"/>
      <sheetName val="VARIOS"/>
      <sheetName val="precio"/>
      <sheetName val="dat-import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130_UNIDADES"/>
      <sheetName val="PCC F07 y F08 Nacional"/>
      <sheetName val="Essbase"/>
      <sheetName val="Summary page1"/>
      <sheetName val="Retrieve PF1"/>
      <sheetName val="menù a tendina"/>
      <sheetName val="List3"/>
      <sheetName val="Sheet1"/>
      <sheetName val="Currency"/>
      <sheetName val="Account Mapping"/>
      <sheetName val="Non recurring 2019 SFS"/>
      <sheetName val="Other income_SFS"/>
      <sheetName val="OH detail_1920"/>
      <sheetName val="Overheads"/>
      <sheetName val="Cdr 9"/>
      <sheetName val="INCOME"/>
      <sheetName val="FX Rate"/>
      <sheetName val="Validation"/>
      <sheetName val="Listy"/>
      <sheetName val="baza"/>
      <sheetName val="DATA VALIDATION"/>
      <sheetName val="Sheet2"/>
      <sheetName val="reasons"/>
      <sheetName val="Validation List"/>
      <sheetName val="GRAL_1999"/>
      <sheetName val="GRAL_2000"/>
      <sheetName val="GRAL_2001"/>
      <sheetName val="RES_HLS"/>
      <sheetName val="110-OTRAS_M_P_"/>
      <sheetName val="PCC_F07_y_F08_Nacio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"/>
      <sheetName val="Cover"/>
      <sheetName val="CFL"/>
      <sheetName val="WCStat"/>
      <sheetName val="WCPITO"/>
      <sheetName val="WCComp"/>
      <sheetName val="AccRec"/>
      <sheetName val="AvDSO"/>
      <sheetName val="TotalInv"/>
      <sheetName val="ProdI"/>
      <sheetName val="ProdS"/>
      <sheetName val="FiGoo"/>
      <sheetName val="Exper"/>
      <sheetName val="WIP"/>
      <sheetName val="RawMat"/>
      <sheetName val="ARPastD"/>
      <sheetName val="Zahl"/>
      <sheetName val="OEMOverd"/>
      <sheetName val="LItemsOD"/>
      <sheetName val="Inventory"/>
      <sheetName val="A"/>
      <sheetName val="LI Overdue"/>
      <sheetName val="LI Delivery"/>
      <sheetName val="BKCOVER"/>
      <sheetName val="Electronics &amp; PRM &amp; Horizon"/>
      <sheetName val="model"/>
      <sheetName val="summary no sing"/>
      <sheetName val="TOTAL"/>
      <sheetName val="HILITS "/>
      <sheetName val="Macro1"/>
      <sheetName val="Control cente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 proj-hirs"/>
      <sheetName val="Results from Nov 98"/>
      <sheetName val="Final Summ"/>
      <sheetName val="NPV"/>
      <sheetName val="Sales"/>
      <sheetName val="Keydrive"/>
      <sheetName val="Risk Var"/>
      <sheetName val="Chron"/>
      <sheetName val="P&amp;L-total"/>
      <sheetName val="sales summ"/>
      <sheetName val="sales proj-PFB"/>
      <sheetName val="sales proj-vellus"/>
      <sheetName val="Volume - Strat Plan"/>
      <sheetName val="Volume"/>
      <sheetName val="cogs"/>
      <sheetName val="P&amp;L-hirs"/>
      <sheetName val="Population"/>
      <sheetName val="Results from Mar 99"/>
      <sheetName val="sales proj_hirs"/>
      <sheetName val="D2 Product Class"/>
      <sheetName val="sales proj_ｨÿrs"/>
      <sheetName val="BP 2001 rates"/>
      <sheetName val="HFM YTD_Oct 2012"/>
      <sheetName val="LIST"/>
      <sheetName val="DFMO_99 SP"/>
      <sheetName val="Tables"/>
      <sheetName val="sales_proj-hirs"/>
      <sheetName val="Results_from_Nov_98"/>
      <sheetName val="Final_Summ"/>
      <sheetName val="Risk_Var"/>
      <sheetName val="sales_summ"/>
      <sheetName val="sales_proj-PFB"/>
      <sheetName val="sales_proj-vellus"/>
      <sheetName val="Volume_-_Strat_Plan"/>
      <sheetName val="Results_from_Mar_99"/>
      <sheetName val="sales_proj_hirs"/>
      <sheetName val="sales_proj_ｨÿrs"/>
      <sheetName val="Sheet1"/>
      <sheetName val="SCENARIOs"/>
      <sheetName val="How to"/>
      <sheetName val="Parameters"/>
      <sheetName val="Lists"/>
      <sheetName val="Mapping"/>
      <sheetName val="Listen"/>
      <sheetName val="Param"/>
      <sheetName val="SOURCE FILE"/>
      <sheetName val="map"/>
      <sheetName val="Categories"/>
      <sheetName val="1"/>
      <sheetName val="Data validation"/>
      <sheetName val="Sheet2"/>
      <sheetName val="Index"/>
      <sheetName val="Feuil2"/>
      <sheetName val="Sheet5"/>
      <sheetName val="Plan2"/>
      <sheetName val="Lookups"/>
      <sheetName val="Details"/>
      <sheetName val="Graphs Africa"/>
      <sheetName val="Entity"/>
      <sheetName val="Feuil1"/>
      <sheetName val="Aux"/>
      <sheetName val="Reasons"/>
      <sheetName val="refemploi"/>
      <sheetName val="Graph Rés"/>
      <sheetName val="Fonction"/>
      <sheetName val="Validation"/>
      <sheetName val="Nature&amp;Act"/>
      <sheetName val="CC name"/>
      <sheetName val="codes"/>
      <sheetName val="Project to be committed"/>
      <sheetName val="zone map"/>
      <sheetName val="product map"/>
      <sheetName val="Type"/>
      <sheetName val="Countries"/>
      <sheetName val="lista"/>
      <sheetName val="Master Data"/>
      <sheetName val="Concur Mapping"/>
      <sheetName val="Month"/>
      <sheetName val="Currency"/>
      <sheetName val="CC"/>
      <sheetName val="PC"/>
      <sheetName val="ref"/>
      <sheetName val="MKT Dept Input"/>
      <sheetName val="Combo"/>
      <sheetName val="Listas"/>
      <sheetName val="Paramètres"/>
      <sheetName val="Cover"/>
      <sheetName val="Comments"/>
      <sheetName val="Master"/>
      <sheetName val="DIMENSION"/>
      <sheetName val="LIST GEM"/>
      <sheetName val="#REF"/>
      <sheetName val="drop down list, do not change!"/>
      <sheetName val="Referential"/>
      <sheetName val="Input variables"/>
    </sheetNames>
    <sheetDataSet>
      <sheetData sheetId="0" refreshError="1"/>
      <sheetData sheetId="1" refreshError="1">
        <row r="5">
          <cell r="B5">
            <v>12.5287380218506</v>
          </cell>
          <cell r="C5">
            <v>42.739021301269503</v>
          </cell>
          <cell r="D5">
            <v>72.949302673339801</v>
          </cell>
          <cell r="E5">
            <v>103.15957641601599</v>
          </cell>
          <cell r="F5">
            <v>133.36985778808599</v>
          </cell>
        </row>
        <row r="6">
          <cell r="B6">
            <v>20.464504241943398</v>
          </cell>
          <cell r="C6">
            <v>79.930183410644503</v>
          </cell>
          <cell r="D6">
            <v>139.39587402343801</v>
          </cell>
          <cell r="E6">
            <v>198.86155700683599</v>
          </cell>
          <cell r="F6">
            <v>258.32723999023398</v>
          </cell>
        </row>
        <row r="7">
          <cell r="B7">
            <v>25.7846794128418</v>
          </cell>
          <cell r="C7">
            <v>103.20733642578099</v>
          </cell>
          <cell r="D7">
            <v>180.63000488281301</v>
          </cell>
          <cell r="E7">
            <v>258.05264282226602</v>
          </cell>
          <cell r="F7">
            <v>335.47531127929699</v>
          </cell>
        </row>
        <row r="8">
          <cell r="B8">
            <v>26.461032867431602</v>
          </cell>
          <cell r="C8">
            <v>106.583084106445</v>
          </cell>
          <cell r="D8">
            <v>186.70513916015599</v>
          </cell>
          <cell r="E8">
            <v>266.82717895507801</v>
          </cell>
          <cell r="F8">
            <v>346.94921875</v>
          </cell>
        </row>
        <row r="9">
          <cell r="B9">
            <v>27.2059516906738</v>
          </cell>
          <cell r="C9">
            <v>110.45335388183599</v>
          </cell>
          <cell r="D9">
            <v>193.70074462890599</v>
          </cell>
          <cell r="E9">
            <v>276.94815063476602</v>
          </cell>
          <cell r="F9">
            <v>360.195556640625</v>
          </cell>
        </row>
        <row r="31">
          <cell r="B31">
            <v>-56.777650000000001</v>
          </cell>
          <cell r="C31">
            <v>2E-3</v>
          </cell>
        </row>
        <row r="32">
          <cell r="B32">
            <v>-31.441939999999999</v>
          </cell>
          <cell r="C32">
            <v>7.0000000000000001E-3</v>
          </cell>
        </row>
        <row r="33">
          <cell r="B33">
            <v>-6.106223</v>
          </cell>
          <cell r="C33">
            <v>0.03</v>
          </cell>
        </row>
        <row r="34">
          <cell r="B34">
            <v>19.229489999999998</v>
          </cell>
          <cell r="C34">
            <v>6.3E-2</v>
          </cell>
        </row>
        <row r="35">
          <cell r="B35">
            <v>44.565199999999997</v>
          </cell>
          <cell r="C35">
            <v>9.8000000000000004E-2</v>
          </cell>
        </row>
        <row r="36">
          <cell r="B36">
            <v>69.900919999999999</v>
          </cell>
          <cell r="C36">
            <v>0.11600000000000001</v>
          </cell>
        </row>
        <row r="37">
          <cell r="B37">
            <v>95.236630000000005</v>
          </cell>
          <cell r="C37">
            <v>0.128</v>
          </cell>
        </row>
        <row r="38">
          <cell r="B38">
            <v>120.5723</v>
          </cell>
          <cell r="C38">
            <v>0.14899999999999999</v>
          </cell>
        </row>
        <row r="39">
          <cell r="B39">
            <v>145.90809999999999</v>
          </cell>
          <cell r="C39">
            <v>0.114</v>
          </cell>
        </row>
        <row r="40">
          <cell r="B40">
            <v>171.24379999999999</v>
          </cell>
          <cell r="C40">
            <v>8.9499999999999996E-2</v>
          </cell>
        </row>
        <row r="41">
          <cell r="B41">
            <v>196.5795</v>
          </cell>
          <cell r="C41">
            <v>6.5000000000000002E-2</v>
          </cell>
        </row>
        <row r="42">
          <cell r="B42">
            <v>221.9152</v>
          </cell>
          <cell r="C42">
            <v>5.0500000000000003E-2</v>
          </cell>
        </row>
        <row r="43">
          <cell r="B43">
            <v>247.2509</v>
          </cell>
          <cell r="C43">
            <v>3.1E-2</v>
          </cell>
        </row>
        <row r="44">
          <cell r="B44">
            <v>272.58659999999998</v>
          </cell>
          <cell r="C44">
            <v>2.5999999999999999E-2</v>
          </cell>
        </row>
        <row r="45">
          <cell r="B45">
            <v>297.92230000000001</v>
          </cell>
          <cell r="C45">
            <v>1.4999999999999999E-2</v>
          </cell>
        </row>
        <row r="46">
          <cell r="B46">
            <v>323.25810000000001</v>
          </cell>
          <cell r="C46">
            <v>8.9999999999999993E-3</v>
          </cell>
        </row>
        <row r="47">
          <cell r="B47">
            <v>348.59379999999999</v>
          </cell>
          <cell r="C47">
            <v>2.5000000000000001E-3</v>
          </cell>
        </row>
        <row r="48">
          <cell r="B48">
            <v>373.92950000000002</v>
          </cell>
          <cell r="C48">
            <v>3.5000000000000001E-3</v>
          </cell>
        </row>
        <row r="49">
          <cell r="B49">
            <v>399.26519999999999</v>
          </cell>
          <cell r="C49">
            <v>5.0000000000000001E-4</v>
          </cell>
        </row>
        <row r="50">
          <cell r="B50">
            <v>424.60090000000002</v>
          </cell>
          <cell r="C50">
            <v>5.0000000000000001E-4</v>
          </cell>
        </row>
        <row r="51">
          <cell r="B51">
            <v>449.9366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 and Actual"/>
      <sheetName val="Steel Comp."/>
      <sheetName val="INSTRUCTIONS"/>
      <sheetName val="BUS PLAN INPUT"/>
      <sheetName val="DATABASE"/>
      <sheetName val="CPC BUSINESS PLAN"/>
      <sheetName val="ACCT RESPONSIBILITY"/>
      <sheetName val="Plan_and_Actual"/>
      <sheetName val="Steel_Comp_"/>
      <sheetName val="BUS_PLAN_INPUT"/>
      <sheetName val="CPC_BUSINESS_PLAN"/>
      <sheetName val="ACCT_RESPONSIBILITY"/>
      <sheetName val="Plan_and_Actual1"/>
      <sheetName val="Steel_Comp_1"/>
      <sheetName val="BUS_PLAN_INPUT1"/>
      <sheetName val="CPC_BUSINESS_PLAN1"/>
      <sheetName val="ACCT_RESPONSIBILITY1"/>
      <sheetName val="Cover"/>
      <sheetName val="Plan_and_Actual2"/>
      <sheetName val="Steel_Comp_2"/>
      <sheetName val="BUS_PLAN_INPUT2"/>
      <sheetName val="CPC_BUSINESS_PLAN2"/>
      <sheetName val="ACCT_RESPONSIBILITY2"/>
      <sheetName val="Plan_and_Actual3"/>
      <sheetName val="Steel_Comp_3"/>
      <sheetName val="BUS_PLAN_INPUT3"/>
      <sheetName val="CPC_BUSINESS_PLAN3"/>
      <sheetName val="ACCT_RESPONSIBILITY3"/>
      <sheetName val="Plan_and_Actual4"/>
      <sheetName val="Steel_Comp_4"/>
      <sheetName val="BUS_PLAN_INPUT4"/>
      <sheetName val="CPC_BUSINESS_PLAN4"/>
      <sheetName val="ACCT_RESPONSIBILITY4"/>
      <sheetName val="Plan_and_Actual5"/>
      <sheetName val="Steel_Comp_5"/>
      <sheetName val="BUS_PLAN_INPUT5"/>
      <sheetName val="CPC_BUSINESS_PLAN5"/>
      <sheetName val="ACCT_RESPONSIBILITY5"/>
      <sheetName val="synthgraph"/>
      <sheetName val="Charts"/>
      <sheetName val="MICAP"/>
      <sheetName val="Plan_and_Actual6"/>
      <sheetName val="Steel_Comp_6"/>
      <sheetName val="BUS_PLAN_INPUT6"/>
      <sheetName val="CPC_BUSINESS_PLAN6"/>
      <sheetName val="ACCT_RESPONSIBILITY6"/>
      <sheetName val="Plan_and_Actual7"/>
      <sheetName val="Steel_Comp_7"/>
      <sheetName val="BUS_PLAN_INPUT7"/>
      <sheetName val="CPC_BUSINESS_PLAN7"/>
      <sheetName val="ACCT_RESPONSIBILITY7"/>
      <sheetName val="Listing entités"/>
    </sheetNames>
    <sheetDataSet>
      <sheetData sheetId="0" refreshError="1"/>
      <sheetData sheetId="1" refreshError="1">
        <row r="1">
          <cell r="U1">
            <v>36516.593935879631</v>
          </cell>
        </row>
        <row r="8">
          <cell r="W8" t="str">
            <v>Jan</v>
          </cell>
          <cell r="X8">
            <v>445400</v>
          </cell>
          <cell r="Y8">
            <v>440644</v>
          </cell>
          <cell r="Z8">
            <v>-4756</v>
          </cell>
        </row>
        <row r="9">
          <cell r="W9" t="str">
            <v>Feb</v>
          </cell>
          <cell r="X9">
            <v>398200</v>
          </cell>
          <cell r="Y9">
            <v>425021</v>
          </cell>
          <cell r="Z9">
            <v>22065</v>
          </cell>
        </row>
        <row r="10">
          <cell r="W10" t="str">
            <v>Mar</v>
          </cell>
          <cell r="X10">
            <v>423600</v>
          </cell>
          <cell r="Y10">
            <v>440205</v>
          </cell>
          <cell r="Z10">
            <v>38670</v>
          </cell>
        </row>
        <row r="11">
          <cell r="W11" t="str">
            <v>Apr</v>
          </cell>
          <cell r="X11">
            <v>427700</v>
          </cell>
          <cell r="Y11">
            <v>441297</v>
          </cell>
          <cell r="Z11">
            <v>52267</v>
          </cell>
        </row>
        <row r="12">
          <cell r="W12" t="str">
            <v>May</v>
          </cell>
          <cell r="X12">
            <v>440100</v>
          </cell>
          <cell r="Y12">
            <v>461839</v>
          </cell>
          <cell r="Z12">
            <v>74006</v>
          </cell>
        </row>
        <row r="13">
          <cell r="W13" t="str">
            <v>Jun</v>
          </cell>
          <cell r="X13">
            <v>413200</v>
          </cell>
          <cell r="Y13">
            <v>458716</v>
          </cell>
          <cell r="Z13">
            <v>119522</v>
          </cell>
        </row>
        <row r="14">
          <cell r="W14" t="str">
            <v>Jul</v>
          </cell>
          <cell r="X14">
            <v>442500</v>
          </cell>
          <cell r="Y14">
            <v>441325</v>
          </cell>
          <cell r="Z14">
            <v>118347</v>
          </cell>
        </row>
        <row r="15">
          <cell r="W15" t="str">
            <v>Aug</v>
          </cell>
          <cell r="X15">
            <v>441600</v>
          </cell>
          <cell r="Y15">
            <v>463389</v>
          </cell>
          <cell r="Z15">
            <v>140136</v>
          </cell>
        </row>
        <row r="16">
          <cell r="W16" t="str">
            <v>Sep</v>
          </cell>
          <cell r="X16">
            <v>417200</v>
          </cell>
          <cell r="Y16">
            <v>298750</v>
          </cell>
          <cell r="Z16">
            <v>21686</v>
          </cell>
        </row>
        <row r="17">
          <cell r="W17" t="str">
            <v>Oct</v>
          </cell>
          <cell r="X17">
            <v>431500</v>
          </cell>
          <cell r="Y17">
            <v>454596</v>
          </cell>
          <cell r="Z17">
            <v>44782</v>
          </cell>
        </row>
        <row r="18">
          <cell r="W18" t="str">
            <v>Nov</v>
          </cell>
          <cell r="X18">
            <v>351000</v>
          </cell>
          <cell r="Y18">
            <v>457559</v>
          </cell>
          <cell r="Z18">
            <v>151341</v>
          </cell>
        </row>
        <row r="19">
          <cell r="W19" t="str">
            <v>Dec</v>
          </cell>
          <cell r="X19">
            <v>436400</v>
          </cell>
          <cell r="Y19" t="str">
            <v xml:space="preserve"> </v>
          </cell>
          <cell r="Z19" t="str">
            <v xml:space="preserve"> </v>
          </cell>
        </row>
        <row r="21">
          <cell r="W21" t="str">
            <v>Y-T-D</v>
          </cell>
        </row>
        <row r="220">
          <cell r="X220">
            <v>435700</v>
          </cell>
          <cell r="Z220">
            <v>4944</v>
          </cell>
        </row>
        <row r="221">
          <cell r="X221">
            <v>404900</v>
          </cell>
          <cell r="Z221">
            <v>25065</v>
          </cell>
        </row>
        <row r="222">
          <cell r="X222">
            <v>452300</v>
          </cell>
          <cell r="Z222">
            <v>12970</v>
          </cell>
        </row>
        <row r="223">
          <cell r="X223">
            <v>417900</v>
          </cell>
          <cell r="Z223">
            <v>36367</v>
          </cell>
        </row>
        <row r="224">
          <cell r="X224">
            <v>450300</v>
          </cell>
          <cell r="Z224">
            <v>47906</v>
          </cell>
        </row>
        <row r="225">
          <cell r="X225">
            <v>456300</v>
          </cell>
          <cell r="Z225">
            <v>50322</v>
          </cell>
        </row>
        <row r="226">
          <cell r="X226">
            <v>469500</v>
          </cell>
          <cell r="Z226">
            <v>22147</v>
          </cell>
        </row>
        <row r="227">
          <cell r="X227">
            <v>477300</v>
          </cell>
          <cell r="Z227">
            <v>8236</v>
          </cell>
        </row>
        <row r="228">
          <cell r="X228">
            <v>384600</v>
          </cell>
          <cell r="Z228">
            <v>-77614</v>
          </cell>
        </row>
        <row r="229">
          <cell r="X229">
            <v>480300</v>
          </cell>
          <cell r="Z229">
            <v>-103318</v>
          </cell>
        </row>
        <row r="230">
          <cell r="X230">
            <v>453000</v>
          </cell>
          <cell r="Z230">
            <v>-98759</v>
          </cell>
        </row>
        <row r="231">
          <cell r="X231">
            <v>461500</v>
          </cell>
          <cell r="Z231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1">
          <cell r="U1">
            <v>36516.593935879631</v>
          </cell>
        </row>
      </sheetData>
      <sheetData sheetId="9"/>
      <sheetData sheetId="10"/>
      <sheetData sheetId="11"/>
      <sheetData sheetId="12"/>
      <sheetData sheetId="13">
        <row r="1">
          <cell r="U1">
            <v>36516.593935879631</v>
          </cell>
        </row>
      </sheetData>
      <sheetData sheetId="14"/>
      <sheetData sheetId="15"/>
      <sheetData sheetId="16"/>
      <sheetData sheetId="17" refreshError="1"/>
      <sheetData sheetId="18"/>
      <sheetData sheetId="19">
        <row r="1">
          <cell r="U1">
            <v>36516.593935879631</v>
          </cell>
        </row>
      </sheetData>
      <sheetData sheetId="20"/>
      <sheetData sheetId="21"/>
      <sheetData sheetId="22"/>
      <sheetData sheetId="23"/>
      <sheetData sheetId="24">
        <row r="1">
          <cell r="U1">
            <v>36516.593935879631</v>
          </cell>
        </row>
      </sheetData>
      <sheetData sheetId="25"/>
      <sheetData sheetId="26"/>
      <sheetData sheetId="27"/>
      <sheetData sheetId="28"/>
      <sheetData sheetId="29">
        <row r="1">
          <cell r="U1">
            <v>36516.593935879631</v>
          </cell>
        </row>
      </sheetData>
      <sheetData sheetId="30"/>
      <sheetData sheetId="31"/>
      <sheetData sheetId="32"/>
      <sheetData sheetId="33"/>
      <sheetData sheetId="34">
        <row r="1">
          <cell r="U1">
            <v>36516.593935879631</v>
          </cell>
        </row>
      </sheetData>
      <sheetData sheetId="35"/>
      <sheetData sheetId="36"/>
      <sheetData sheetId="37"/>
      <sheetData sheetId="38" refreshError="1"/>
      <sheetData sheetId="39" refreshError="1"/>
      <sheetData sheetId="40" refreshError="1"/>
      <sheetData sheetId="41"/>
      <sheetData sheetId="42">
        <row r="1">
          <cell r="U1">
            <v>36516.593935879631</v>
          </cell>
        </row>
      </sheetData>
      <sheetData sheetId="43"/>
      <sheetData sheetId="44"/>
      <sheetData sheetId="45"/>
      <sheetData sheetId="46"/>
      <sheetData sheetId="47">
        <row r="1">
          <cell r="U1">
            <v>36516.593935879631</v>
          </cell>
        </row>
      </sheetData>
      <sheetData sheetId="48"/>
      <sheetData sheetId="49"/>
      <sheetData sheetId="50"/>
      <sheetData sheetId="5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ManagerCode"/>
      <sheetName val="Cover Page"/>
      <sheetName val="Scenario"/>
      <sheetName val="Print Master"/>
      <sheetName val="Perimeter Eyechart"/>
      <sheetName val="Output(EyeChart)"/>
      <sheetName val="Dispo Schedule"/>
      <sheetName val="ROLLUP"/>
      <sheetName val="Next Buyer analysis"/>
      <sheetName val="-- New Model --&gt;"/>
      <sheetName val="Main"/>
      <sheetName val="Returns"/>
      <sheetName val="Semi-An Unlevered"/>
      <sheetName val="CFS Summary"/>
      <sheetName val="Levered WaterFall"/>
      <sheetName val="Equity Partner Distribution"/>
      <sheetName val="Post Post"/>
      <sheetName val="Book Value"/>
      <sheetName val="Comps"/>
      <sheetName val="-- Underwriting Outputs --&gt;"/>
      <sheetName val="Cover"/>
      <sheetName val="Annual CF"/>
      <sheetName val="Description"/>
      <sheetName val="Rent Roll"/>
      <sheetName val="Semi-An CF"/>
      <sheetName val="Semi-An CF (0)"/>
      <sheetName val="Lease Flows"/>
      <sheetName val="Sum Lease Flows"/>
      <sheetName val="Baskets"/>
      <sheetName val="-- Underwriting Inputs --&gt;"/>
      <sheetName val="Input"/>
      <sheetName val="Pre-InputPage"/>
      <sheetName val="From Lease DB"/>
      <sheetName val="Lazard Database"/>
      <sheetName val="Sqm Expiry by Type"/>
      <sheetName val="Do Not Delete ==&gt;"/>
      <sheetName val="Semi-An CF (1)"/>
      <sheetName val="Semi-An CF (2)"/>
      <sheetName val="Semi-An CF (3)"/>
      <sheetName val="Semi-An CF (4)"/>
      <sheetName val="Semi-An CF (5)"/>
      <sheetName val="Semi-An CF (6)"/>
      <sheetName val="Semi-An CF (7)"/>
      <sheetName val="Semi-An CF (8)"/>
      <sheetName val="Semi-An CF (9)"/>
      <sheetName val="Semi-An CF (10)"/>
      <sheetName val="Semi-An CF (11)"/>
      <sheetName val="Semi-An CF (12)"/>
      <sheetName val="Semi-An CF (13)"/>
      <sheetName val="Semi-An CF (14)"/>
      <sheetName val="Semi-An CF (15)"/>
      <sheetName val="Semi-An CF (16)"/>
      <sheetName val="Semi-An CF (17)"/>
      <sheetName val="Semi-An CF (18)"/>
      <sheetName val="Semi-An CF (19)"/>
      <sheetName val="Semi-An CF (20)"/>
      <sheetName val="Semi-An CF (21)"/>
      <sheetName val="Semi-An CF (22)"/>
      <sheetName val="Semi-An CF (23)"/>
      <sheetName val="Semi-An CF (24)"/>
      <sheetName val="Semi-An CF (25)"/>
      <sheetName val="Semi-An CF (26)"/>
      <sheetName val="Semi-An CF (27)"/>
      <sheetName val="Semi-An CF (28)"/>
      <sheetName val="Semi-An CF (29)"/>
      <sheetName val="Semi-An CF (30)"/>
      <sheetName val="Semi-An CF (31)"/>
      <sheetName val="Semi-An CF (32)"/>
      <sheetName val="Semi-An CF (33)"/>
      <sheetName val="Semi-An CF (34)"/>
      <sheetName val="Semi-An CF (35)"/>
      <sheetName val="Semi-An CF (36)"/>
      <sheetName val="Semi-An CF (37)"/>
      <sheetName val="Semi-An CF (38)"/>
      <sheetName val="Semi-An CF (39)"/>
      <sheetName val="Semi-An CF (40)"/>
      <sheetName val="Semi-An CF (41)"/>
      <sheetName val="Semi-An CF (42)"/>
      <sheetName val="Semi-An CF (43)"/>
      <sheetName val="Semi-An CF (44)"/>
      <sheetName val="Semi-An CF (45)"/>
      <sheetName val="Semi-An CF (46)"/>
      <sheetName val="Semi-An CF (47)"/>
      <sheetName val="Semi-An CF (48)"/>
      <sheetName val="Semi-An CF (49)"/>
      <sheetName val="Semi-An CF (50)"/>
      <sheetName val="Semi-An CF (51)"/>
      <sheetName val="Semi-An CF (52)"/>
      <sheetName val="Semi-An CF (53)"/>
      <sheetName val="Semi-An CF (54)"/>
      <sheetName val="Semi-An CF (55)"/>
      <sheetName val="Semi-An CF (56)"/>
      <sheetName val="Semi-An CF (57)"/>
      <sheetName val="Semi-An CF (58)"/>
      <sheetName val="Semi-An CF (59)"/>
      <sheetName val="Semi-An CF (60)"/>
      <sheetName val="Semi-An CF (61)"/>
      <sheetName val="Semi-An CF (62)"/>
      <sheetName val="Semi-An CF (63)"/>
      <sheetName val="Semi-An CF (64)"/>
      <sheetName val="Semi-An CF (65)"/>
      <sheetName val="Semi-An CF (66)"/>
      <sheetName val="Semi-An CF (67)"/>
      <sheetName val="Semi-An CF (68)"/>
      <sheetName val="Semi-An CF (69)"/>
      <sheetName val="Semi-An CF (70)"/>
      <sheetName val="Semi-An CF (71)"/>
      <sheetName val="Semi-An CF (72)"/>
      <sheetName val="Semi-An CF (73)"/>
      <sheetName val="Semi-An CF (74)"/>
      <sheetName val="Semi-An CF (75)"/>
      <sheetName val="Semi-An CF (76)"/>
      <sheetName val="Semi-An CF (77)"/>
      <sheetName val="Semi-An CF (78)"/>
      <sheetName val="Semi-An CF (79)"/>
      <sheetName val="Semi-An CF (80)"/>
      <sheetName val="Semi-An CF (81)"/>
      <sheetName val="Semi-An CF (82)"/>
      <sheetName val="Semi-An CF (83)"/>
      <sheetName val="Semi-An CF (84)"/>
      <sheetName val="Semi-An CF (85)"/>
      <sheetName val="Semi-An CF (86)"/>
      <sheetName val="Semi-An CF (87)"/>
      <sheetName val="Semi-An CF (88)"/>
      <sheetName val="Semi-An CF (89)"/>
      <sheetName val="Semi-An CF (90)"/>
      <sheetName val="Semi-An CF (91)"/>
      <sheetName val="Semi-An CF (92)"/>
      <sheetName val="Semi-An CF (93)"/>
      <sheetName val="Semi-An CF (94)"/>
      <sheetName val="Semi-An CF (95)"/>
      <sheetName val="Semi-An CF (96)"/>
      <sheetName val="Semi-An CF (97)"/>
      <sheetName val="Semi-An CF (98)"/>
      <sheetName val="Semi-An CF (99)"/>
      <sheetName val="Semi-An CF (100)"/>
      <sheetName val="Semi-An CF (101)"/>
      <sheetName val="Semi-An CF (102)"/>
      <sheetName val="Semi-An CF (103)"/>
      <sheetName val="Semi-An CF (104)"/>
      <sheetName val="Semi-An CF (105)"/>
      <sheetName val="Semi-An CF (106)"/>
      <sheetName val="Semi-An CF (107)"/>
      <sheetName val="Semi-An CF (108)"/>
      <sheetName val="Semi-An CF (109)"/>
      <sheetName val="Semi-An CF (110)"/>
      <sheetName val="Semi-An CF (111)"/>
      <sheetName val="Semi-An CF (112)"/>
      <sheetName val="Fund Model Cover"/>
      <sheetName val="Param"/>
      <sheetName val="MainMenu"/>
      <sheetName val="AssetSelection"/>
      <sheetName val="DataEntrySQL"/>
      <sheetName val="Input Table"/>
      <sheetName val="Input Sensitivity"/>
      <sheetName val="OutputPage_03"/>
      <sheetName val="OutputPage_02"/>
      <sheetName val="OutputPage_01"/>
      <sheetName val="OutputPages"/>
      <sheetName val="Output Sensitivity"/>
      <sheetName val="Fund Assumptions"/>
      <sheetName val="Graph Summary"/>
      <sheetName val="Switch Control"/>
      <sheetName val="MarketRents"/>
      <sheetName val="MarketRents(MX)"/>
      <sheetName val="Potential"/>
      <sheetName val="Potential(MX)"/>
      <sheetName val="Rents"/>
      <sheetName val="Rents(MX)"/>
      <sheetName val="RecoveredSC"/>
      <sheetName val="RecoveredSC(MX)"/>
      <sheetName val="TotalRecoverable"/>
      <sheetName val="TotalRecoverable(MX)"/>
      <sheetName val="ICI"/>
      <sheetName val="ICI(MX)"/>
      <sheetName val="Insurance"/>
      <sheetName val="Insurance(MX)"/>
      <sheetName val="PropertyMngt"/>
      <sheetName val="PropertyMngt(MX)"/>
      <sheetName val="AgencyFeeOnRents"/>
      <sheetName val="AgencyFeeOnRents(MX)"/>
      <sheetName val="OtherOrdinaryCosts"/>
      <sheetName val="OtherOrdinaryCosts(MX)"/>
      <sheetName val="MarketingCosts"/>
      <sheetName val="MarketingCosts(MX)"/>
      <sheetName val="Capex"/>
      <sheetName val="Capex(MX)"/>
      <sheetName val="TI"/>
      <sheetName val="TI(MX)"/>
      <sheetName val="AfDc"/>
      <sheetName val="Investor Purchase Price"/>
      <sheetName val="Implied OMV (MS)"/>
      <sheetName val="Capital Gain(MS)"/>
      <sheetName val="Capital Gain_(Loss)"/>
      <sheetName val="Dispo Value"/>
      <sheetName val="I.Chart"/>
      <sheetName val="Debt"/>
      <sheetName val="IMSER Valuation"/>
      <sheetName val="CCN"/>
      <sheetName val="Single Asset Unlevered CF"/>
      <sheetName val="Fund Unlevered CF"/>
      <sheetName val="Fund Levered CF"/>
      <sheetName val="Sheet1"/>
      <sheetName val="Fund Summary Balance Sheet"/>
      <sheetName val="Trend Analysis"/>
      <sheetName val="Income Statement &amp; BS Account"/>
      <sheetName val="Success Fees SGR"/>
      <sheetName val="OutputPlus"/>
      <sheetName val="OutputPlusNoRotation"/>
      <sheetName val="Appendix - Model Assumptions"/>
      <sheetName val="Appendix - Tenant Schedule"/>
      <sheetName val="Appendix D - Asset Database"/>
      <sheetName val="Appendix - Portfolio Summary"/>
      <sheetName val="Appendix Vacant"/>
      <sheetName val="Appendix -Tenant Concen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2">
          <cell r="B2" t="str">
            <v>Project Masseto</v>
          </cell>
        </row>
        <row r="23"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39">
          <cell r="H39">
            <v>-4764456.3874630202</v>
          </cell>
          <cell r="I39">
            <v>-4809851.6443243604</v>
          </cell>
          <cell r="J39">
            <v>-4851900.9767033076</v>
          </cell>
          <cell r="K39">
            <v>-4894581.0490679387</v>
          </cell>
          <cell r="L39">
            <v>-4937901.3225180404</v>
          </cell>
          <cell r="M39">
            <v>-4981871.4000698924</v>
          </cell>
          <cell r="N39">
            <v>-5026501.0287850229</v>
          </cell>
          <cell r="O39">
            <v>-5071800.1019308809</v>
          </cell>
          <cell r="P39">
            <v>-5117778.6611739257</v>
          </cell>
          <cell r="Q39">
            <v>-5164446.8988056164</v>
          </cell>
          <cell r="R39">
            <v>-5211815.1600017827</v>
          </cell>
          <cell r="S39">
            <v>-5259893.9451158922</v>
          </cell>
          <cell r="T39">
            <v>-5308693.9120067125</v>
          </cell>
          <cell r="U39">
            <v>-5358225.8784008957</v>
          </cell>
        </row>
        <row r="64">
          <cell r="H64">
            <v>-9281748.9106376525</v>
          </cell>
          <cell r="I64">
            <v>-9394903.5553466119</v>
          </cell>
          <cell r="J64">
            <v>-9505728.666390894</v>
          </cell>
          <cell r="K64">
            <v>-9618216.154100839</v>
          </cell>
          <cell r="L64">
            <v>-9732390.9541264363</v>
          </cell>
          <cell r="M64">
            <v>-9848278.376152413</v>
          </cell>
          <cell r="N64">
            <v>-9965904.1095087826</v>
          </cell>
          <cell r="O64">
            <v>-10085294.228865497</v>
          </cell>
          <cell r="P64">
            <v>-10206475.200012561</v>
          </cell>
          <cell r="Q64">
            <v>-10329473.88572683</v>
          </cell>
          <cell r="R64">
            <v>-10454317.551726814</v>
          </cell>
          <cell r="S64">
            <v>-10581033.872716801</v>
          </cell>
          <cell r="T64">
            <v>-10669593.844018616</v>
          </cell>
          <cell r="U64">
            <v>-10759182.904915819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>
        <row r="1">
          <cell r="E1" t="str">
            <v>Project Masseto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68"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</row>
        <row r="69"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</row>
        <row r="70"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Comment Sheet"/>
      <sheetName val="Primary"/>
      <sheetName val="All Other Areas"/>
      <sheetName val="MechCvs - Summary"/>
      <sheetName val="MechCvs - Summary (2)"/>
      <sheetName val="Current"/>
      <sheetName val="YTD"/>
      <sheetName val="Qtr 4"/>
      <sheetName val="Dec"/>
      <sheetName val="Nov"/>
      <sheetName val="Oct"/>
      <sheetName val="Qtr 3"/>
      <sheetName val="Sep"/>
      <sheetName val="Aug"/>
      <sheetName val="Jul"/>
      <sheetName val="Qtr 2"/>
      <sheetName val="Jun"/>
      <sheetName val="May"/>
      <sheetName val="Apr"/>
      <sheetName val="Qtr 1"/>
      <sheetName val="Mar"/>
      <sheetName val="Feb"/>
      <sheetName val="Jan"/>
      <sheetName val="Minorca"/>
      <sheetName val="Steel Comp."/>
      <sheetName val="Plan and Actual"/>
      <sheetName val="To_Comment_Sheet"/>
      <sheetName val="All_Other_Areas"/>
      <sheetName val="MechCvs_-_Summary"/>
      <sheetName val="MechCvs_-_Summary_(2)"/>
      <sheetName val="Qtr_4"/>
      <sheetName val="Qtr_3"/>
      <sheetName val="Qtr_2"/>
      <sheetName val="Qtr_1"/>
      <sheetName val="Steel_Comp_"/>
      <sheetName val="Plan_and_Actual"/>
      <sheetName val="To_Comment_Sheet1"/>
      <sheetName val="All_Other_Areas1"/>
      <sheetName val="MechCvs_-_Summary1"/>
      <sheetName val="MechCvs_-_Summary_(2)1"/>
      <sheetName val="Qtr_41"/>
      <sheetName val="Qtr_31"/>
      <sheetName val="Qtr_21"/>
      <sheetName val="Qtr_11"/>
      <sheetName val="Steel_Comp_1"/>
      <sheetName val="Plan_and_Actual1"/>
      <sheetName val="targbscf"/>
      <sheetName val="targis"/>
      <sheetName val="targdcf"/>
      <sheetName val="To_Comment_Sheet2"/>
      <sheetName val="All_Other_Areas2"/>
      <sheetName val="MechCvs_-_Summary2"/>
      <sheetName val="MechCvs_-_Summary_(2)2"/>
      <sheetName val="Qtr_42"/>
      <sheetName val="Qtr_32"/>
      <sheetName val="Qtr_22"/>
      <sheetName val="Qtr_12"/>
      <sheetName val="Steel_Comp_2"/>
      <sheetName val="Plan_and_Actua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UM_98"/>
      <sheetName val="REAL"/>
      <sheetName val="DESV"/>
      <sheetName val="POA"/>
      <sheetName val="POA_TEC"/>
      <sheetName val="REAL_TEC"/>
      <sheetName val="SEG.TECN"/>
      <sheetName val="MARGEN CONTR."/>
      <sheetName val="INVENT MES"/>
      <sheetName val="PERS,INVER"/>
      <sheetName val="Empr"/>
      <sheetName val="INDIC"/>
      <sheetName val="informe"/>
      <sheetName val="MagEcBas"/>
      <sheetName val="disponib"/>
      <sheetName val="Plantillas"/>
      <sheetName val="Gesa-Unelco"/>
      <sheetName val="TSSE"/>
      <sheetName val="PRES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NPV"/>
      <sheetName val="Check"/>
      <sheetName val="Macro"/>
      <sheetName val="Summ"/>
      <sheetName val="Costs"/>
      <sheetName val="NRGSum"/>
      <sheetName val="NRG"/>
      <sheetName val="NRG Ann USD"/>
      <sheetName val="Astmt"/>
      <sheetName val="Stmt"/>
      <sheetName val="BalanceSheet"/>
      <sheetName val="Cascade"/>
      <sheetName val="Tax"/>
      <sheetName val="Debt"/>
      <sheetName val="Maint"/>
      <sheetName val="Maintsched"/>
      <sheetName val="Gas cost"/>
      <sheetName val="Unit 1"/>
      <sheetName val="Escal"/>
      <sheetName val="Depr"/>
      <sheetName val="Spot Gas"/>
      <sheetName val="SMP"/>
      <sheetName val="PPP"/>
      <sheetName val="NRG Forecast"/>
      <sheetName val="LOLP"/>
      <sheetName val="Load"/>
      <sheetName val="ILEX starts"/>
      <sheetName val="Hairc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ManagerCode"/>
      <sheetName val="PrintManager"/>
      <sheetName val="Input"/>
      <sheetName val="Perimeter Eyechart"/>
      <sheetName val="Cover"/>
      <sheetName val="Fair Market Value"/>
      <sheetName val="Description"/>
      <sheetName val="Rent Roll"/>
      <sheetName val="Annual CF"/>
      <sheetName val="Semi-An CF"/>
      <sheetName val="Calculations"/>
      <sheetName val="Money Maker"/>
      <sheetName val="Jay Mantz Presentation"/>
      <sheetName val="Consolidated CF"/>
      <sheetName val="Consolidated Annual CF"/>
      <sheetName val="Lease Flows"/>
      <sheetName val="Sum Lease Flows"/>
      <sheetName val="Assets disp"/>
      <sheetName val="Comps"/>
      <sheetName val="OdP Analysis"/>
      <sheetName val="ROLLUP"/>
      <sheetName val="Assumptions"/>
      <sheetName val="Deal CF"/>
      <sheetName val="Annual"/>
      <sheetName val="Perimeter"/>
      <sheetName val="Summary Asset"/>
      <sheetName val="Summary"/>
      <sheetName val="Equity"/>
      <sheetName val="Fees"/>
      <sheetName val="Promotes"/>
      <sheetName val="MSMC CF PRE TEMPLATE"/>
      <sheetName val="TI 1 Portfolio"/>
      <sheetName val="Olivetti"/>
      <sheetName val="Fonspa"/>
      <sheetName val="IM.SER"/>
      <sheetName val="TI 2 Portfolio"/>
      <sheetName val="TI Industri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8">
          <cell r="H8">
            <v>0.5</v>
          </cell>
          <cell r="I8">
            <v>1</v>
          </cell>
          <cell r="J8">
            <v>1.5</v>
          </cell>
          <cell r="K8">
            <v>2</v>
          </cell>
          <cell r="L8">
            <v>2.5</v>
          </cell>
          <cell r="M8">
            <v>3</v>
          </cell>
          <cell r="N8">
            <v>3.5</v>
          </cell>
          <cell r="O8">
            <v>4</v>
          </cell>
          <cell r="P8">
            <v>4.5</v>
          </cell>
          <cell r="Q8">
            <v>5</v>
          </cell>
          <cell r="R8">
            <v>5.5</v>
          </cell>
          <cell r="S8">
            <v>6</v>
          </cell>
          <cell r="T8">
            <v>6.5</v>
          </cell>
          <cell r="U8">
            <v>7</v>
          </cell>
          <cell r="V8">
            <v>7.5</v>
          </cell>
          <cell r="W8">
            <v>8</v>
          </cell>
          <cell r="X8">
            <v>8.5</v>
          </cell>
          <cell r="Y8">
            <v>9</v>
          </cell>
          <cell r="Z8">
            <v>9.5</v>
          </cell>
          <cell r="AA8">
            <v>10</v>
          </cell>
          <cell r="AB8">
            <v>10.5</v>
          </cell>
          <cell r="AC8">
            <v>11</v>
          </cell>
          <cell r="AD8">
            <v>11.5</v>
          </cell>
          <cell r="AE8">
            <v>12</v>
          </cell>
        </row>
        <row r="160">
          <cell r="H160">
            <v>1.4737750181657063</v>
          </cell>
          <cell r="I160">
            <v>1.7193491279729762</v>
          </cell>
          <cell r="J160">
            <v>1.5550508284084341</v>
          </cell>
          <cell r="K160">
            <v>1.7492573488675498</v>
          </cell>
          <cell r="L160">
            <v>1.7647019837910667</v>
          </cell>
          <cell r="M160">
            <v>1.6478132743864338</v>
          </cell>
          <cell r="N160">
            <v>1.5373984724626211</v>
          </cell>
          <cell r="O160">
            <v>1.4099172736778856</v>
          </cell>
          <cell r="P160">
            <v>1.5728821751022692</v>
          </cell>
          <cell r="Q160">
            <v>1.590402410463855</v>
          </cell>
          <cell r="R160">
            <v>1.5870591451791174</v>
          </cell>
          <cell r="S160">
            <v>1.2705733139357105</v>
          </cell>
          <cell r="T160">
            <v>1.3770358974987935</v>
          </cell>
          <cell r="U160">
            <v>1.7358055351794928</v>
          </cell>
          <cell r="V160">
            <v>1.7479938708144189</v>
          </cell>
          <cell r="W160">
            <v>1.7600148485346896</v>
          </cell>
          <cell r="X160">
            <v>1.7980843924158725</v>
          </cell>
          <cell r="Y160">
            <v>1.8143300442453227</v>
          </cell>
          <cell r="Z160">
            <v>1.8269215023564125</v>
          </cell>
          <cell r="AA160" t="str">
            <v>--</v>
          </cell>
          <cell r="AB160" t="str">
            <v>--</v>
          </cell>
          <cell r="AC160" t="str">
            <v>--</v>
          </cell>
          <cell r="AD160" t="str">
            <v>--</v>
          </cell>
          <cell r="AE160" t="str">
            <v>--</v>
          </cell>
        </row>
        <row r="229">
          <cell r="H229">
            <v>0</v>
          </cell>
          <cell r="I229">
            <v>0</v>
          </cell>
          <cell r="J229">
            <v>3247685.4810464005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888550640.25012267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</row>
        <row r="230">
          <cell r="H230">
            <v>17728095.015074123</v>
          </cell>
          <cell r="I230">
            <v>18122725.781243123</v>
          </cell>
          <cell r="J230">
            <v>18323886.554257125</v>
          </cell>
          <cell r="K230">
            <v>20437185.381948352</v>
          </cell>
          <cell r="L230">
            <v>20630243.602492243</v>
          </cell>
          <cell r="M230">
            <v>20689019.176773131</v>
          </cell>
          <cell r="N230">
            <v>21170987.662649669</v>
          </cell>
          <cell r="O230">
            <v>21379354.65058947</v>
          </cell>
          <cell r="P230">
            <v>21980784.398969032</v>
          </cell>
          <cell r="Q230">
            <v>22150060.115521561</v>
          </cell>
          <cell r="R230">
            <v>22618003.537762679</v>
          </cell>
          <cell r="S230">
            <v>22719927.302462734</v>
          </cell>
          <cell r="T230">
            <v>23028131.463700883</v>
          </cell>
          <cell r="U230">
            <v>23070262.912780881</v>
          </cell>
          <cell r="V230">
            <v>23112893.046401393</v>
          </cell>
          <cell r="W230">
            <v>23155024.495481394</v>
          </cell>
          <cell r="X230">
            <v>23198059.95932572</v>
          </cell>
          <cell r="Y230">
            <v>23240191.408405721</v>
          </cell>
          <cell r="Z230">
            <v>23282322.857485719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</row>
        <row r="231">
          <cell r="H231">
            <v>1399586.4485584833</v>
          </cell>
          <cell r="I231">
            <v>1409747.3144990653</v>
          </cell>
          <cell r="J231">
            <v>1404634.2336116205</v>
          </cell>
          <cell r="K231">
            <v>1402905.7824910821</v>
          </cell>
          <cell r="L231">
            <v>1395701.4608406294</v>
          </cell>
          <cell r="M231">
            <v>1378905.5215999626</v>
          </cell>
          <cell r="N231">
            <v>1392337.6474732705</v>
          </cell>
          <cell r="O231">
            <v>1386226.8092082406</v>
          </cell>
          <cell r="P231">
            <v>1408191.882403193</v>
          </cell>
          <cell r="Q231">
            <v>1399288.8104676439</v>
          </cell>
          <cell r="R231">
            <v>1411719.1460812793</v>
          </cell>
          <cell r="S231">
            <v>1398005.2204419815</v>
          </cell>
          <cell r="T231">
            <v>1399025.6088411186</v>
          </cell>
          <cell r="U231">
            <v>1381040.8035146743</v>
          </cell>
          <cell r="V231">
            <v>1363091.6185125518</v>
          </cell>
          <cell r="W231">
            <v>1345106.8131861072</v>
          </cell>
          <cell r="X231">
            <v>1327186.5803428288</v>
          </cell>
          <cell r="Y231">
            <v>1309201.7750163842</v>
          </cell>
          <cell r="Z231">
            <v>1291216.9696899399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</row>
        <row r="232"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170942225.68181095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</row>
        <row r="233">
          <cell r="H233">
            <v>-2988465.9690557648</v>
          </cell>
          <cell r="I233">
            <v>3471635.7824390237</v>
          </cell>
          <cell r="J233">
            <v>-2979961.7365451097</v>
          </cell>
          <cell r="K233">
            <v>5831511.5666156895</v>
          </cell>
          <cell r="L233">
            <v>7545776.5418986697</v>
          </cell>
          <cell r="M233">
            <v>1240371.0414259443</v>
          </cell>
          <cell r="N233">
            <v>1886329.1113568514</v>
          </cell>
          <cell r="O233">
            <v>-4368397.6955217412</v>
          </cell>
          <cell r="P233">
            <v>3387710.1355753047</v>
          </cell>
          <cell r="Q233">
            <v>1000496.2893628813</v>
          </cell>
          <cell r="R233">
            <v>4658639.2128401091</v>
          </cell>
          <cell r="S233">
            <v>-4137912.8107186775</v>
          </cell>
          <cell r="T233">
            <v>810301.92089711665</v>
          </cell>
          <cell r="U233">
            <v>8744113.1081254128</v>
          </cell>
          <cell r="V233">
            <v>9046820.1948352847</v>
          </cell>
          <cell r="W233">
            <v>9333110.9888618737</v>
          </cell>
          <cell r="X233">
            <v>10216815.295178365</v>
          </cell>
          <cell r="Y233">
            <v>10608726.216928339</v>
          </cell>
          <cell r="Z233">
            <v>302546997.42842591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ph1"/>
      <sheetName val="Graph2"/>
      <sheetName val="synthgraph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lgDecimals"/>
      <sheetName val="Financial Presentation Page"/>
      <sheetName val="ACC_DIL_present"/>
      <sheetName val="Contribution Analysis"/>
      <sheetName val="Model Assumptions"/>
      <sheetName val="Deal Summary"/>
      <sheetName val="Deal"/>
      <sheetName val="Acquiror"/>
      <sheetName val="Target"/>
      <sheetName val="Valuation"/>
      <sheetName val="LBO Summary"/>
      <sheetName val="LBO Fins"/>
      <sheetName val="BAS Financing"/>
      <sheetName val="ValMatrix"/>
      <sheetName val="Sensitivities"/>
      <sheetName val="Summary"/>
      <sheetName val="Instructions"/>
      <sheetName val="wCodeTable"/>
      <sheetName val="TestingMacros"/>
      <sheetName val="mMain"/>
      <sheetName val="mdPrintMgr"/>
      <sheetName val="mGlobal"/>
      <sheetName val="dPrintMgr"/>
      <sheetName val="dGoto"/>
      <sheetName val="dScenarioMgr"/>
      <sheetName val="mDataTables"/>
      <sheetName val="mdecimals"/>
      <sheetName val="mdScenarioMgr"/>
      <sheetName val="mdGoto"/>
      <sheetName val="mSavePS"/>
      <sheetName val="mErrorHandler"/>
      <sheetName val="synthgraph"/>
      <sheetName val="Financial_Presentation_Page"/>
      <sheetName val="Contribution_Analysis"/>
      <sheetName val="Model_Assumptions"/>
      <sheetName val="Deal_Summary"/>
      <sheetName val="LBO_Summary"/>
      <sheetName val="LBO_Fins"/>
      <sheetName val="BAS_Financing"/>
      <sheetName val="Val_sum_chart"/>
      <sheetName val="Projections"/>
      <sheetName val="Pro Forma Combined"/>
      <sheetName val="Co. C"/>
      <sheetName val="Financial_Presentation_Page1"/>
      <sheetName val="Contribution_Analysis1"/>
      <sheetName val="Model_Assumptions1"/>
      <sheetName val="Deal_Summary1"/>
      <sheetName val="LBO_Summary1"/>
      <sheetName val="LBO_Fins1"/>
      <sheetName val="BAS_Financing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&quot;To Do&quot; List"/>
      <sheetName val="NEW CONSOL"/>
      <sheetName val="Condensed - Year End"/>
      <sheetName val="Working Capital"/>
      <sheetName val="Total Plant Additions"/>
      <sheetName val="Cap Srpls"/>
      <sheetName val="Dfrd IT "/>
      <sheetName val="Oth Df Chrgs"/>
      <sheetName val="Noncash Other Net"/>
      <sheetName val="Other Net"/>
      <sheetName val="Int Pd"/>
      <sheetName val="Cmn Stck"/>
      <sheetName val="Dividends"/>
      <sheetName val="Total Proceeds"/>
      <sheetName val="Prcds Prp Sls"/>
      <sheetName val="Mis Inv Utl"/>
      <sheetName val="Inv Tax Crdt "/>
      <sheetName val="CAPEX"/>
      <sheetName val="TOTAL DEPR"/>
      <sheetName val="CASH FLOW-DEPR"/>
      <sheetName val="Gain_Loss"/>
      <sheetName val="YTD Analysis"/>
      <sheetName val="Yr to Yr Analysis"/>
      <sheetName val="SOURCES"/>
      <sheetName val="Othdefchg_sap"/>
      <sheetName val="comstck_sap"/>
      <sheetName val="miscinv_sap"/>
      <sheetName val="ITC_SAP"/>
      <sheetName val="sap_depreutility"/>
      <sheetName val="LT Dbt Util"/>
      <sheetName val="LT Dbt Due 1 yr Util "/>
      <sheetName val="Oth Df Crdts "/>
      <sheetName val="Plant Add Util"/>
      <sheetName val="PLANT ADDS"/>
      <sheetName val="RETIREMENTS"/>
      <sheetName val="Costs Def Ftr Util"/>
      <sheetName val="Costs Def Ftr_SAP"/>
      <sheetName val="py ytd analysis"/>
      <sheetName val="Condensed - Year End_Cont_Oper"/>
      <sheetName val="Oth Df Chrgs_SAP"/>
      <sheetName val="CASH FLOW-DEPR (2)"/>
      <sheetName val="RESERVE_recn"/>
      <sheetName val="RESERVE"/>
      <sheetName val="SAP_DEPREC_ACCT"/>
      <sheetName val="Long Term Debt_SAP "/>
      <sheetName val="Plant Add Util_SAP"/>
      <sheetName val="Plant Add Util (2)"/>
      <sheetName val="Cost Def Ftr_sap_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gIS"/>
      <sheetName val="TargBSCF"/>
      <sheetName val="TargDCF"/>
      <sheetName val="Co. C"/>
      <sheetName val="Control Panel"/>
      <sheetName val="Summary"/>
      <sheetName val="Credit ratios"/>
      <sheetName val="Interest Rates"/>
      <sheetName val="Fees"/>
      <sheetName val="Opening BS"/>
      <sheetName val="BS"/>
      <sheetName val="IS"/>
      <sheetName val="CFS"/>
      <sheetName val="Returns Backup (2)"/>
      <sheetName val="Return "/>
      <sheetName val="Consolidated"/>
      <sheetName val="Opting assum. Fixed Fire"/>
      <sheetName val="Opting assum. Mobile Fire"/>
      <sheetName val="Debt"/>
      <sheetName val="Interest"/>
      <sheetName val="Returns Backup"/>
      <sheetName val="Return Summary"/>
      <sheetName val="Ratios"/>
      <sheetName val="Taxes-Book"/>
      <sheetName val="Taxes-Tax"/>
      <sheetName val="Dep-Book"/>
      <sheetName val="Dep-Tax"/>
      <sheetName val="DCF"/>
      <sheetName val="WACC"/>
      <sheetName val="Module1"/>
      <sheetName val="Module2"/>
      <sheetName val="Module3"/>
      <sheetName val="CAP"/>
      <sheetName val="Pro Forma (2)"/>
      <sheetName val="Output (GAAP) (2)"/>
      <sheetName val="Output (2)"/>
      <sheetName val="Pro Forma"/>
      <sheetName val="__FDSCACHE__"/>
      <sheetName val="Output (GAAP)"/>
      <sheetName val="Output"/>
      <sheetName val="Inputs"/>
      <sheetName val="INSS"/>
      <sheetName val="PMO"/>
      <sheetName val="Contribution"/>
      <sheetName val="Contr - FD"/>
      <sheetName val="Contr - TM"/>
      <sheetName val="Adjusted Contribution"/>
      <sheetName val="Cash Burn"/>
      <sheetName val="Multiples"/>
      <sheetName val="SyncAlloc"/>
      <sheetName val="PricePerformance"/>
      <sheetName val="ValMtrx"/>
      <sheetName val="CapSum-Tux"/>
      <sheetName val="CapSum-Top hat"/>
      <sheetName val="DCF-Tux Mgt 2001"/>
      <sheetName val="DCF-Tux Mgt 2002"/>
      <sheetName val="DCF-Tux Mgt 2001 Norm"/>
      <sheetName val="DCF-Tux Str Estimates"/>
      <sheetName val="DCF-Top Hat mgt"/>
      <sheetName val="DCF-Top Hat Str Est."/>
      <sheetName val="DCF-Top Hat Synergies"/>
      <sheetName val="MSDW SbyS"/>
      <sheetName val="SbyS"/>
      <sheetName val="Contribution2"/>
      <sheetName val="Combination - Street Est."/>
      <sheetName val="PF W-O Synergies"/>
      <sheetName val="Combination -Management Est."/>
      <sheetName val="Top Hat"/>
      <sheetName val="Tuxedo"/>
      <sheetName val="Analyst Avg"/>
      <sheetName val="Synergy Sensitivity"/>
      <sheetName val="Sheet2"/>
      <sheetName val="Sheet3"/>
      <sheetName val="BS|CF"/>
      <sheetName val="Assum"/>
      <sheetName val="OpBS"/>
      <sheetName val="BSCF"/>
      <sheetName val="AcqIS"/>
      <sheetName val="AcqBSCF"/>
      <sheetName val="AcqRat"/>
      <sheetName val="TargRat"/>
      <sheetName val="AcqDCF1"/>
      <sheetName val="AcqDCF2"/>
      <sheetName val="TargDCF1"/>
      <sheetName val="TargDCF2"/>
      <sheetName val="CashAcq"/>
      <sheetName val="LBO Assum"/>
      <sheetName val="LBO IS"/>
      <sheetName val="LBO  BSCF"/>
      <sheetName val="LBO Ratios"/>
      <sheetName val="LBO Returns"/>
      <sheetName val="Contrib"/>
      <sheetName val="Presentation&gt;&gt;&gt;"/>
      <sheetName val="TargFin"/>
      <sheetName val="ValMatrix"/>
      <sheetName val="CashAcqOutput"/>
      <sheetName val="PF EPS1"/>
      <sheetName val="PF EPS2"/>
      <sheetName val="PF Ratios"/>
      <sheetName val="StckPrc1"/>
      <sheetName val="StckPrc2"/>
      <sheetName val="Output&gt;&gt;"/>
      <sheetName val="SummaryCases"/>
      <sheetName val="Summary FS"/>
      <sheetName val="Sources and Uses"/>
      <sheetName val="Acc Dil"/>
      <sheetName val="Cash Acc Dil"/>
      <sheetName val="Summary Credit Stats"/>
      <sheetName val="Summary Debt Paydown"/>
      <sheetName val="Growth Analysis"/>
      <sheetName val="Conv Returns Summary"/>
      <sheetName val="Class A Returns Summary"/>
      <sheetName val="Stk Price Acc Dil"/>
      <sheetName val="Pro Forma&gt;&gt;"/>
      <sheetName val="Convertible Returns"/>
      <sheetName val="Class A Returns"/>
      <sheetName val="PIK Returns"/>
      <sheetName val="99 and LTM PF"/>
      <sheetName val="Hawk&gt;&gt;"/>
      <sheetName val="Midway&gt;&gt;"/>
      <sheetName val="TargIS £"/>
      <sheetName val="TargBSCF £"/>
      <sheetName val="TargIS $"/>
      <sheetName val="TargBSCF $"/>
      <sheetName val="TargIS-Adj"/>
      <sheetName val="TargBSCF-Adj"/>
      <sheetName val="AerospaceISMonthly"/>
      <sheetName val="WholeTargetISMonthly"/>
      <sheetName val="--NOT USED--"/>
      <sheetName val="Jupiter&gt;&gt;&gt;&gt;&gt;"/>
      <sheetName val="Jupiter IS"/>
      <sheetName val="Jupiter BSCF"/>
      <sheetName val="Jupiter Rat"/>
      <sheetName val="Jupiter DCF1"/>
      <sheetName val="Jupiter DCF2"/>
      <sheetName val="Saturn&gt;&gt;&gt;&gt;&gt;&gt;"/>
      <sheetName val="Saturn IS"/>
      <sheetName val="Saturn BSCF"/>
      <sheetName val="Saturn DCF1"/>
      <sheetName val="Saturn DCF2"/>
      <sheetName val="Saturn Ratios"/>
      <sheetName val="Spaceshot&gt;&gt;&gt;&gt;&gt;"/>
      <sheetName val="Op-BS"/>
      <sheetName val="Output&gt;&gt;&gt;&gt;&gt;"/>
      <sheetName val="Matrix"/>
      <sheetName val="Case"/>
      <sheetName val="Model"/>
      <sheetName val="Inc Stmt"/>
      <sheetName val="Tech Placement"/>
      <sheetName val="Inc Stmt Sensitivities"/>
      <sheetName val="Other Sensitivities"/>
      <sheetName val="WC"/>
      <sheetName val="Taxes"/>
      <sheetName val="START"/>
      <sheetName val="Private Round"/>
      <sheetName val="Expense Margins &amp; Other"/>
      <sheetName val="D &amp; A"/>
      <sheetName val="Working Capital"/>
      <sheetName val="Balance Sheet"/>
      <sheetName val="Income statement"/>
      <sheetName val="Cashflow"/>
      <sheetName val="External Revenue"/>
      <sheetName val="Internal Revenue"/>
      <sheetName val="Financial Build-up"/>
      <sheetName val="Entertainment Build-up"/>
      <sheetName val="Hosting Build-Up"/>
      <sheetName val="May_01"/>
      <sheetName val="Global Retail"/>
      <sheetName val="Global Direct"/>
      <sheetName val="Combined"/>
      <sheetName val="KitchenFair"/>
      <sheetName val="Saladmaster"/>
      <sheetName val="Regal Accept."/>
      <sheetName val="Saveur"/>
      <sheetName val="Sale of Retail"/>
      <sheetName val="1998 Unit Breakdown"/>
      <sheetName val="1997 Unit Breakdown "/>
      <sheetName val="1996 Unit Breakdown"/>
      <sheetName val="1231_Balance Sheet"/>
      <sheetName val="331_Balance Sheet"/>
      <sheetName val="Retail Direct Selling"/>
      <sheetName val="Gross Margin"/>
      <sheetName val="Electrics"/>
      <sheetName val="RAC Admin"/>
      <sheetName val="Aging"/>
      <sheetName val="Sources &amp; Uses"/>
      <sheetName val="Appl. of total proceeds"/>
      <sheetName val="Sale of receivables "/>
      <sheetName val="Proceeds"/>
      <sheetName val="Financial Summary"/>
      <sheetName val="Financial Projections"/>
      <sheetName val="Multiples Retail"/>
      <sheetName val="Multiples Direct "/>
      <sheetName val="Multiples KF SM"/>
      <sheetName val="Retail DCF"/>
      <sheetName val="Direct DCF"/>
      <sheetName val="KF SM DCF "/>
      <sheetName val="BASE"/>
      <sheetName val="LBO"/>
      <sheetName val="Margins"/>
      <sheetName val="TOC"/>
      <sheetName val="AcqWC"/>
      <sheetName val="TargWC"/>
      <sheetName val="PriceSyn"/>
      <sheetName val="PP&amp;E"/>
      <sheetName val="Invested capital_VDF"/>
      <sheetName val="DCF_VDF"/>
      <sheetName val="NOPAT_VDF"/>
      <sheetName val="WACC_VDF"/>
      <sheetName val="Summary Page_VDF"/>
      <sheetName val="PV of Op Leases_VDF"/>
      <sheetName val="8. Ratio"/>
      <sheetName val="적용환율"/>
      <sheetName val="Figures"/>
      <sheetName val="Issues"/>
      <sheetName val="TDS"/>
      <sheetName val="USW"/>
      <sheetName val="WC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/>
      <sheetData sheetId="133"/>
      <sheetData sheetId="134"/>
      <sheetData sheetId="135" refreshError="1"/>
      <sheetData sheetId="136"/>
      <sheetData sheetId="137"/>
      <sheetData sheetId="138"/>
      <sheetData sheetId="139"/>
      <sheetData sheetId="140" refreshError="1"/>
      <sheetData sheetId="141" refreshError="1"/>
      <sheetData sheetId="142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BO Model"/>
      <sheetName val="Summary LBO"/>
      <sheetName val="#REF"/>
      <sheetName val="TargDCF"/>
      <sheetName val="TargIS"/>
      <sheetName val="TargBSC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ManagerCode"/>
      <sheetName val="PrintManager"/>
      <sheetName val="Input"/>
      <sheetName val="Perimeter Eyechart"/>
      <sheetName val="Cover"/>
      <sheetName val="Fair Market Value"/>
      <sheetName val="Description"/>
      <sheetName val="Rent Roll"/>
      <sheetName val="Annual CF"/>
      <sheetName val="Semi-An CF"/>
      <sheetName val="Calculations"/>
      <sheetName val="Money Maker"/>
      <sheetName val="Consolidated CF"/>
      <sheetName val="Consolidated Annual CF"/>
      <sheetName val="Lease Flows"/>
      <sheetName val="Sum Lease Flows"/>
      <sheetName val="Assets disp"/>
      <sheetName val="Jay Mantz Presentation"/>
      <sheetName val="Comps"/>
      <sheetName val="OdP Analysis"/>
      <sheetName val="ROLLUP"/>
      <sheetName val="Assumptions"/>
      <sheetName val="Deal CF"/>
      <sheetName val="Annual"/>
      <sheetName val="Perimeter"/>
      <sheetName val="Summary Asset"/>
      <sheetName val="Summary"/>
      <sheetName val="Equity"/>
      <sheetName val="Fees"/>
      <sheetName val="Promotes"/>
      <sheetName val="MSMC CF PRE TEMPLATE"/>
      <sheetName val="TI Portfolio"/>
      <sheetName val="Olivett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ash"/>
      <sheetName val="Exhibit 3"/>
      <sheetName val="Cash_published"/>
      <sheetName val="NVF_published"/>
      <sheetName val="Exhibit 5"/>
      <sheetName val="IFRS"/>
      <sheetName val="Exhibit 4"/>
      <sheetName val="IFRS Life"/>
      <sheetName val="Exhibit 1"/>
      <sheetName val="Exhibit 2"/>
      <sheetName val="MCEV Roll-up"/>
      <sheetName val="Weekahead"/>
      <sheetName val="MCEV_Capital"/>
      <sheetName val="Assets(new)"/>
      <sheetName val="MCEV P&amp;L"/>
      <sheetName val="Cash Flow"/>
      <sheetName val="upside_downside"/>
      <sheetName val="Income Statement"/>
      <sheetName val="Balance Sheet"/>
      <sheetName val="RI"/>
      <sheetName val="BULLBEAR"/>
      <sheetName val="Sheet2"/>
      <sheetName val="DCF"/>
      <sheetName val="MWA RR"/>
      <sheetName val="REVENUE BY GEOGRAPHY"/>
      <sheetName val="NonQtr"/>
      <sheetName val="Risk-Reward_View_Chart"/>
      <sheetName val="Valsum"/>
      <sheetName val="Data 20d"/>
      <sheetName val="Data"/>
      <sheetName val="Interims"/>
      <sheetName val="Financial Statements"/>
      <sheetName val="Combined Divisionals"/>
      <sheetName val="P&amp;L Tables For Report"/>
      <sheetName val="CHARTS for report"/>
      <sheetName val="SOP"/>
      <sheetName val="CPB"/>
      <sheetName val="Total_Food_Promo"/>
      <sheetName val="CPB_2yr"/>
      <sheetName val="Inputs"/>
      <sheetName val="FX"/>
      <sheetName val="Good 12-00 (2)"/>
      <sheetName val="Good 11-36"/>
      <sheetName val="Good 11-50"/>
      <sheetName val="Sheet3 (5)"/>
      <sheetName val="Summary"/>
      <sheetName val="Floater Demand"/>
      <sheetName val="Quero_Sales"/>
      <sheetName val="L2005"/>
      <sheetName val="C2000"/>
      <sheetName val="B11_BarSingle_AverageLine"/>
      <sheetName val="Cell Reference"/>
      <sheetName val="Shading Period-Level"/>
      <sheetName val="Sources of Change"/>
      <sheetName val="Basic (gridlines)"/>
      <sheetName val="Average (reference) Line"/>
      <sheetName val="Double (overlapping)"/>
      <sheetName val="Reference Step Line"/>
      <sheetName val="Double (gridlines)"/>
      <sheetName val="Growth Line"/>
      <sheetName val="Reference Marks"/>
      <sheetName val="Single-point highlighting"/>
      <sheetName val="CPNO"/>
      <sheetName val="MMP"/>
      <sheetName val="PAA"/>
      <sheetName val="EEP"/>
      <sheetName val="KMP"/>
      <sheetName val="ETP"/>
      <sheetName val="BPL"/>
      <sheetName val="NS"/>
      <sheetName val="BWP"/>
      <sheetName val="EPD"/>
      <sheetName val="RGNC"/>
      <sheetName val="WP Detail "/>
      <sheetName val="画像1"/>
      <sheetName val="業績推移"/>
      <sheetName val="バリュエーション比較"/>
      <sheetName val="自動車設備投資"/>
      <sheetName val="ロボット機械統計年"/>
      <sheetName val="ロボット機械統計"/>
      <sheetName val="株価と関連指標"/>
      <sheetName val="画像3"/>
      <sheetName val="利益率比較"/>
      <sheetName val="ロボット試算"/>
      <sheetName val="画像2"/>
      <sheetName val="内訳"/>
      <sheetName val="株価(過去1年) "/>
      <sheetName val="WWロボット出荷台数"/>
      <sheetName val="長期営業利益"/>
      <sheetName val="中国NC化率"/>
      <sheetName val="画像4"/>
      <sheetName val="成長率比較"/>
      <sheetName val="バリュエーション"/>
      <sheetName val="四半期"/>
      <sheetName val="画像5"/>
      <sheetName val="RRBox"/>
      <sheetName val="シェアと競合"/>
      <sheetName val="Sheet4"/>
      <sheetName val="ForeignStake"/>
      <sheetName val="Model"/>
      <sheetName val="rev change analysis"/>
      <sheetName val="rev contribution analysis"/>
      <sheetName val="WPZ"/>
      <sheetName val="TPP"/>
      <sheetName val="EPE"/>
      <sheetName val="WMZ"/>
      <sheetName val="HEP"/>
      <sheetName val="MGG"/>
      <sheetName val="ETE"/>
      <sheetName val="BGH"/>
      <sheetName val="SEP"/>
      <sheetName val="TCLP"/>
      <sheetName val="SXL"/>
      <sheetName val="WES"/>
      <sheetName val="Basket_June09_2010"/>
      <sheetName val="C1070"/>
      <sheetName val="Basket_Jan09"/>
      <sheetName val="Basket_2010"/>
      <sheetName val="Inflation v Price 6mth lag"/>
      <sheetName val="Basket_2011"/>
      <sheetName val="Basket_June09"/>
      <sheetName val="Basket_June09_Futures"/>
      <sheetName val="Commodities Exposure"/>
      <sheetName val="Reference"/>
      <sheetName val="Production"/>
      <sheetName val="NAV"/>
      <sheetName val="Prec-Transactions Valuation"/>
      <sheetName val=" Capital"/>
      <sheetName val="New Business"/>
      <sheetName val="HTC"/>
      <sheetName val="MS Tele Rep"/>
      <sheetName val="China Handset"/>
      <sheetName val="Smartphone"/>
      <sheetName val="IDC"/>
      <sheetName val="CW"/>
      <sheetName val="R2000"/>
      <sheetName val="__FDS_DOWNL_SCRATCH_SHEET__"/>
      <sheetName val="FIH"/>
      <sheetName val="MIC"/>
      <sheetName val="Valuation"/>
      <sheetName val="Sales by App"/>
      <sheetName val="Net Income &amp; EPS"/>
      <sheetName val="IDC_2"/>
      <sheetName val="Sales by Region Comp"/>
      <sheetName val="What's Changed"/>
      <sheetName val="Outsourcing"/>
      <sheetName val="Nokia vs HTC"/>
      <sheetName val="2012 Outlook"/>
      <sheetName val="Charts"/>
      <sheetName val="Pension"/>
      <sheetName val="Walk"/>
      <sheetName val="Chart 6"/>
      <sheetName val="Front page benchmarks_9x3"/>
      <sheetName val="Front page benchmarks_6x5"/>
      <sheetName val="Benchmarks_All_gray2"/>
      <sheetName val="Sector yardstick_OLD"/>
      <sheetName val="Front page benchmarks_6x3"/>
      <sheetName val="Benchmarks_All_gray1"/>
      <sheetName val="P&amp;L"/>
      <sheetName val="Commodity Index"/>
      <sheetName val="Prices_Quarterly"/>
      <sheetName val="Inflation_Monthly"/>
      <sheetName val="Inflation_Quarterly"/>
      <sheetName val="Prices_Monthly"/>
      <sheetName val="Exposure"/>
      <sheetName val="NewChubb_INPUT"/>
      <sheetName val="2008 - present spreads"/>
      <sheetName val="Book Values"/>
      <sheetName val="1Q09e UR loss tables"/>
      <sheetName val="CMBX Spreads"/>
      <sheetName val="4Q08 UR Loss"/>
      <sheetName val="Excess Capital"/>
      <sheetName val="BVPS tables"/>
      <sheetName val="1Q09E UR Loss"/>
      <sheetName val="RBC Equity Sensitivity"/>
      <sheetName val="1Q09 BVPS table"/>
      <sheetName val="$ Chart"/>
      <sheetName val="Landscape"/>
      <sheetName val="LinkedIn"/>
      <sheetName val="Margins"/>
      <sheetName val="GDP"/>
      <sheetName val="Investing"/>
      <sheetName val="Comps"/>
      <sheetName val="Diverse Rev"/>
      <sheetName val="Products"/>
      <sheetName val="EMP"/>
      <sheetName val="3Prods"/>
      <sheetName val="Chart"/>
      <sheetName val="CV_Bubbles"/>
      <sheetName val="LKDN Model"/>
      <sheetName val="eMarketer"/>
      <sheetName val="ｾｸﾞﾒﾝﾄ"/>
      <sheetName val="単独"/>
      <sheetName val="MS Week2"/>
      <sheetName val="P"/>
      <sheetName val="comp"/>
      <sheetName val="Build plans analysis"/>
      <sheetName val="CAT Sales Stats"/>
      <sheetName val="Equip Siberia DRC"/>
      <sheetName val="Handling"/>
      <sheetName val="Aussie Vehicle sales"/>
      <sheetName val="Autos"/>
      <sheetName val="SAVRALA"/>
      <sheetName val="Debt service stuff"/>
      <sheetName val="Logistics graphs"/>
      <sheetName val="Conmesa"/>
      <sheetName val="Economics &amp; currency"/>
      <sheetName val="Commodities"/>
      <sheetName val="Sheet3"/>
      <sheetName val="GDP VS GDCF"/>
      <sheetName val="PMAP company"/>
      <sheetName val="Spain summ"/>
      <sheetName val="Spanish Equip sales"/>
      <sheetName val="Spain Cement sales"/>
      <sheetName val="Equip"/>
      <sheetName val="Logistics"/>
      <sheetName val="FOR NOTE"/>
      <sheetName val="BEV"/>
      <sheetName val="Top Line"/>
      <sheetName val="BS"/>
      <sheetName val="CFS"/>
      <sheetName val="Margin"/>
      <sheetName val="MEG standalone cap table"/>
      <sheetName val="Historical financials"/>
      <sheetName val="LIN standalone"/>
      <sheetName val="MEG standalone"/>
      <sheetName val="Summary proj. financials"/>
      <sheetName val="Variance"/>
      <sheetName val="Rev_EBIT08"/>
      <sheetName val="Sheet7"/>
      <sheetName val="Buyback2"/>
      <sheetName val="Dir"/>
      <sheetName val="Ventura2"/>
      <sheetName val="Debt"/>
      <sheetName val="RelPrice"/>
      <sheetName val="hitwise1"/>
      <sheetName val="Intl"/>
      <sheetName val="Retail"/>
      <sheetName val="Intl_Stores"/>
      <sheetName val="Stores2"/>
      <sheetName val="Directory"/>
      <sheetName val="Sourcing"/>
      <sheetName val="Pages"/>
      <sheetName val="Group"/>
      <sheetName val="EBITA"/>
      <sheetName val="LongPrice"/>
      <sheetName val="Template"/>
      <sheetName val="Share (2)"/>
      <sheetName val="Ventura"/>
      <sheetName val="Companies"/>
      <sheetName val="timeline"/>
      <sheetName val="Directory3"/>
      <sheetName val="LfL"/>
      <sheetName val="Stores"/>
      <sheetName val="JNJ BSX portfolio comparison"/>
      <sheetName val="Medtech universe"/>
      <sheetName val="PMO"/>
      <sheetName val="Consumer universe"/>
      <sheetName val="Medtech comps"/>
      <sheetName val="Pharma universe"/>
      <sheetName val="Quarter"/>
      <sheetName val="ARB"/>
      <sheetName val="IS Template"/>
      <sheetName val="Proforma"/>
      <sheetName val="Local"/>
      <sheetName val="Exhibits"/>
      <sheetName val="Cover"/>
      <sheetName val="S"/>
      <sheetName val="Wireless"/>
      <sheetName val="GMG"/>
      <sheetName val="Hist Inputs"/>
      <sheetName val="Collateral"/>
      <sheetName val="CLOSE"/>
    </sheetNames>
    <sheetDataSet>
      <sheetData sheetId="0" refreshError="1">
        <row r="5">
          <cell r="F5" t="str">
            <v>Display horizontal line for the average?</v>
          </cell>
        </row>
        <row r="10">
          <cell r="Y10" t="str">
            <v>invisible1</v>
          </cell>
        </row>
        <row r="11">
          <cell r="D11" t="str">
            <v>Jupiter</v>
          </cell>
          <cell r="E11">
            <v>78</v>
          </cell>
          <cell r="X11" t="str">
            <v xml:space="preserve">  </v>
          </cell>
          <cell r="Y11">
            <v>44.5</v>
          </cell>
        </row>
        <row r="12">
          <cell r="D12" t="str">
            <v>Juno</v>
          </cell>
          <cell r="E12">
            <v>58</v>
          </cell>
        </row>
        <row r="13">
          <cell r="D13" t="str">
            <v>Neptune</v>
          </cell>
          <cell r="E13">
            <v>45</v>
          </cell>
          <cell r="X13" t="str">
            <v>width</v>
          </cell>
          <cell r="Y13">
            <v>0.624</v>
          </cell>
        </row>
        <row r="14">
          <cell r="D14" t="str">
            <v>Pluto</v>
          </cell>
          <cell r="E14">
            <v>37</v>
          </cell>
        </row>
        <row r="15">
          <cell r="D15" t="str">
            <v>Minerva</v>
          </cell>
          <cell r="E15">
            <v>26</v>
          </cell>
          <cell r="X15" t="str">
            <v>scaling</v>
          </cell>
          <cell r="Y15">
            <v>8.0000000000000002E-3</v>
          </cell>
        </row>
        <row r="16">
          <cell r="D16" t="str">
            <v>Hermes</v>
          </cell>
          <cell r="E16">
            <v>23</v>
          </cell>
        </row>
        <row r="17">
          <cell r="X17" t="str">
            <v>label</v>
          </cell>
          <cell r="Y17" t="str">
            <v>average: 44.5</v>
          </cell>
        </row>
        <row r="28">
          <cell r="R28" t="b">
            <v>1</v>
          </cell>
        </row>
        <row r="34">
          <cell r="R34" t="str">
            <v>Notes:</v>
          </cell>
        </row>
        <row r="35">
          <cell r="R35" t="str">
            <v>-doesn't work for negative average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antDisclosures"/>
      <sheetName val="summary"/>
      <sheetName val="consensus"/>
      <sheetName val="Gaap Adj"/>
      <sheetName val="COVER SHEET"/>
      <sheetName val="MW-Cache"/>
      <sheetName val="__FDSCACHE__"/>
      <sheetName val="IS-ANNUAL"/>
      <sheetName val="IS-QTRLY"/>
      <sheetName val="REV-ANNUAL"/>
      <sheetName val="REV-QTRLY"/>
      <sheetName val="SEL_FRANCHISES"/>
      <sheetName val="CFBS"/>
      <sheetName val="FOOTNOTES"/>
      <sheetName val="AGREEMENTS"/>
      <sheetName val="MGMT PROJECTIONS"/>
      <sheetName val="PIPELINE"/>
      <sheetName val="PIPELINE_UNADJ"/>
      <sheetName val="DCF"/>
      <sheetName val="DEBT"/>
      <sheetName val="patent expirations"/>
      <sheetName val="Var-YOY"/>
      <sheetName val="Var-Seq"/>
      <sheetName val="revenue snapshot"/>
      <sheetName val="rev contribution analysis"/>
      <sheetName val="rev change analysis"/>
      <sheetName val="2015 rev change"/>
      <sheetName val="MWA RR"/>
      <sheetName val="mwareDates"/>
      <sheetName val="MW Valuation"/>
      <sheetName val="mwareSettings"/>
      <sheetName val="ANOMALIES"/>
      <sheetName val="ASSUMPTIONS"/>
      <sheetName val="2008 pro forma EPS (wIMCL)"/>
      <sheetName val="prasugrel sales potential"/>
      <sheetName val="prasugrel npv"/>
      <sheetName val="Cialis JV"/>
      <sheetName val="tabs"/>
      <sheetName val="pipeline_summary"/>
      <sheetName val="C38001"/>
      <sheetName val="C3800"/>
      <sheetName val="Product Mix"/>
      <sheetName val="calendar"/>
      <sheetName val="patents"/>
      <sheetName val="launches"/>
      <sheetName val="pipeline handout"/>
      <sheetName val="FCF vs Guidance"/>
      <sheetName val="#REF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U1" t="str">
            <v>SmartCharts</v>
          </cell>
          <cell r="BD1" t="str">
            <v>.</v>
          </cell>
        </row>
        <row r="2">
          <cell r="BD2" t="str">
            <v>.</v>
          </cell>
        </row>
        <row r="3">
          <cell r="BD3" t="str">
            <v>.</v>
          </cell>
        </row>
        <row r="4">
          <cell r="BD4" t="str">
            <v>.</v>
          </cell>
        </row>
        <row r="5">
          <cell r="C5" t="str">
            <v>Define value axis here:</v>
          </cell>
        </row>
        <row r="6">
          <cell r="C6" t="str">
            <v>Eli Lilly revenue contributions 2010E-2015E</v>
          </cell>
        </row>
        <row r="10">
          <cell r="C10" t="str">
            <v>Input your data here:</v>
          </cell>
          <cell r="BD10" t="str">
            <v>.</v>
          </cell>
        </row>
        <row r="11">
          <cell r="C11" t="str">
            <v>Sales ($M)</v>
          </cell>
          <cell r="D11" t="str">
            <v>2010E</v>
          </cell>
          <cell r="E11" t="str">
            <v>2011E</v>
          </cell>
          <cell r="F11" t="str">
            <v>2012E</v>
          </cell>
          <cell r="G11" t="str">
            <v>2013E</v>
          </cell>
          <cell r="H11" t="str">
            <v>2014E</v>
          </cell>
          <cell r="I11" t="str">
            <v>2015E</v>
          </cell>
          <cell r="BD11" t="str">
            <v>.</v>
          </cell>
        </row>
        <row r="12">
          <cell r="C12" t="str">
            <v>In-line products</v>
          </cell>
          <cell r="D12">
            <v>8741.7301775000014</v>
          </cell>
          <cell r="E12">
            <v>9422.206420550001</v>
          </cell>
          <cell r="F12">
            <v>9908.4720542889991</v>
          </cell>
          <cell r="G12">
            <v>10300.675416810274</v>
          </cell>
          <cell r="H12">
            <v>10709.128179281421</v>
          </cell>
          <cell r="I12">
            <v>10990.829805762725</v>
          </cell>
          <cell r="BD12" t="str">
            <v>.</v>
          </cell>
        </row>
        <row r="13">
          <cell r="C13" t="str">
            <v>Pipeline products launching 2010–2015</v>
          </cell>
          <cell r="D13">
            <v>141.25</v>
          </cell>
          <cell r="E13">
            <v>332.1875</v>
          </cell>
          <cell r="F13">
            <v>643.02499999999986</v>
          </cell>
          <cell r="G13">
            <v>1188.9100000000001</v>
          </cell>
          <cell r="H13">
            <v>2060.8072999999999</v>
          </cell>
          <cell r="I13">
            <v>3252.5061575</v>
          </cell>
          <cell r="BD13" t="str">
            <v>.</v>
          </cell>
        </row>
        <row r="14">
          <cell r="C14" t="str">
            <v>Products expiring 2010–2015</v>
          </cell>
          <cell r="D14">
            <v>13516.758760000001</v>
          </cell>
          <cell r="E14">
            <v>13145.262609800002</v>
          </cell>
          <cell r="F14">
            <v>10919.249930854003</v>
          </cell>
          <cell r="G14">
            <v>10206.164042898221</v>
          </cell>
          <cell r="H14">
            <v>7639.4611699592915</v>
          </cell>
          <cell r="I14">
            <v>5257.1242554678174</v>
          </cell>
          <cell r="BD14" t="str">
            <v>.</v>
          </cell>
        </row>
        <row r="15">
          <cell r="C15" t="str">
            <v>Δ in expiring products off 2010 base</v>
          </cell>
          <cell r="D15">
            <v>0</v>
          </cell>
          <cell r="E15">
            <v>-371.49615019999874</v>
          </cell>
          <cell r="F15">
            <v>-2597.5088291459979</v>
          </cell>
          <cell r="G15">
            <v>-3310.5947171017797</v>
          </cell>
          <cell r="H15">
            <v>-5877.2975900407091</v>
          </cell>
          <cell r="I15">
            <v>-8259.6345045321832</v>
          </cell>
          <cell r="BD15" t="str">
            <v>.</v>
          </cell>
        </row>
        <row r="16">
          <cell r="C16" t="str">
            <v>Net product sales</v>
          </cell>
          <cell r="D16">
            <v>22399.738937500002</v>
          </cell>
          <cell r="E16">
            <v>22899.656530350003</v>
          </cell>
          <cell r="F16">
            <v>21470.746985143003</v>
          </cell>
          <cell r="G16">
            <v>21695.749459708495</v>
          </cell>
          <cell r="H16">
            <v>20409.396649240713</v>
          </cell>
          <cell r="I16">
            <v>19500.460218730543</v>
          </cell>
          <cell r="BD16" t="str">
            <v>.</v>
          </cell>
        </row>
        <row r="17">
          <cell r="BD17" t="str">
            <v>.</v>
          </cell>
        </row>
        <row r="18">
          <cell r="BD18" t="str">
            <v>.</v>
          </cell>
        </row>
        <row r="20">
          <cell r="BD20" t="str">
            <v>.</v>
          </cell>
        </row>
        <row r="21">
          <cell r="BD21" t="str">
            <v>.</v>
          </cell>
        </row>
        <row r="22">
          <cell r="BD22" t="str">
            <v>.</v>
          </cell>
        </row>
        <row r="23">
          <cell r="BD23" t="str">
            <v>.</v>
          </cell>
        </row>
        <row r="24">
          <cell r="BD24" t="str">
            <v>.</v>
          </cell>
        </row>
        <row r="25">
          <cell r="BD25" t="str">
            <v>.</v>
          </cell>
        </row>
        <row r="26">
          <cell r="BD26" t="str">
            <v>.</v>
          </cell>
        </row>
        <row r="27">
          <cell r="BD27" t="str">
            <v>.</v>
          </cell>
        </row>
        <row r="28">
          <cell r="BD28" t="str">
            <v>.</v>
          </cell>
        </row>
        <row r="29">
          <cell r="BD29" t="str">
            <v>.</v>
          </cell>
        </row>
        <row r="30">
          <cell r="BD30" t="str">
            <v>.</v>
          </cell>
        </row>
        <row r="31">
          <cell r="BD31" t="str">
            <v>.</v>
          </cell>
        </row>
        <row r="32">
          <cell r="BD32" t="str">
            <v>.</v>
          </cell>
        </row>
        <row r="33">
          <cell r="BD33" t="str">
            <v>.</v>
          </cell>
        </row>
        <row r="34">
          <cell r="BD34" t="str">
            <v>.</v>
          </cell>
        </row>
        <row r="35">
          <cell r="BD35" t="str">
            <v>.</v>
          </cell>
        </row>
        <row r="36">
          <cell r="BD36" t="str">
            <v>.</v>
          </cell>
        </row>
        <row r="37">
          <cell r="M37" t="str">
            <v>Do not change the width of the exhibit or font sizes (they are optimized for export to Word).</v>
          </cell>
          <cell r="BD37" t="str">
            <v>.</v>
          </cell>
        </row>
        <row r="38">
          <cell r="BD38" t="str">
            <v>.</v>
          </cell>
        </row>
        <row r="39">
          <cell r="M39" t="str">
            <v>Do not delete any rows or columns (some gray cells are used for calculations).</v>
          </cell>
          <cell r="BD39" t="str">
            <v>.</v>
          </cell>
        </row>
        <row r="40">
          <cell r="BD40" t="str">
            <v>.</v>
          </cell>
        </row>
        <row r="41">
          <cell r="BD41" t="str">
            <v>.</v>
          </cell>
        </row>
        <row r="42">
          <cell r="BD42" t="str">
            <v>.</v>
          </cell>
        </row>
        <row r="43">
          <cell r="BD43" t="str">
            <v>.</v>
          </cell>
        </row>
        <row r="44">
          <cell r="BD44" t="str">
            <v>.</v>
          </cell>
        </row>
        <row r="45">
          <cell r="BD45" t="str">
            <v>.</v>
          </cell>
        </row>
        <row r="46">
          <cell r="BD46" t="str">
            <v>.</v>
          </cell>
        </row>
        <row r="47">
          <cell r="BD47" t="str">
            <v>.</v>
          </cell>
        </row>
        <row r="48">
          <cell r="BD48" t="str">
            <v>.</v>
          </cell>
        </row>
        <row r="49">
          <cell r="BD49" t="str">
            <v>.</v>
          </cell>
        </row>
        <row r="50">
          <cell r="BD50" t="str">
            <v>.</v>
          </cell>
        </row>
        <row r="51">
          <cell r="BD51" t="str">
            <v>.</v>
          </cell>
        </row>
        <row r="52">
          <cell r="BD52" t="str">
            <v>.</v>
          </cell>
        </row>
        <row r="53">
          <cell r="BD53" t="str">
            <v>.</v>
          </cell>
        </row>
        <row r="54">
          <cell r="BD54" t="str">
            <v>.</v>
          </cell>
        </row>
        <row r="55">
          <cell r="BD55" t="str">
            <v>.</v>
          </cell>
        </row>
        <row r="56">
          <cell r="BD56" t="str">
            <v>.</v>
          </cell>
        </row>
        <row r="57">
          <cell r="BD57" t="str">
            <v>.</v>
          </cell>
        </row>
        <row r="58">
          <cell r="BD58" t="str">
            <v>.</v>
          </cell>
        </row>
        <row r="59">
          <cell r="BD59" t="str">
            <v>.</v>
          </cell>
        </row>
        <row r="60">
          <cell r="BD60" t="str">
            <v>.</v>
          </cell>
        </row>
        <row r="61">
          <cell r="BD61" t="str">
            <v>.</v>
          </cell>
        </row>
        <row r="62">
          <cell r="BD62" t="str">
            <v>.</v>
          </cell>
        </row>
        <row r="63">
          <cell r="BD63" t="str">
            <v>.</v>
          </cell>
        </row>
        <row r="64">
          <cell r="BD64" t="str">
            <v>.</v>
          </cell>
        </row>
        <row r="65">
          <cell r="BD65" t="str">
            <v>.</v>
          </cell>
        </row>
        <row r="66">
          <cell r="BD66" t="str">
            <v>.</v>
          </cell>
        </row>
        <row r="67">
          <cell r="BD67" t="str">
            <v>.</v>
          </cell>
        </row>
        <row r="68">
          <cell r="BD68" t="str">
            <v>.</v>
          </cell>
        </row>
        <row r="69">
          <cell r="BD69" t="str">
            <v>.</v>
          </cell>
        </row>
        <row r="70">
          <cell r="BD70" t="str">
            <v>.</v>
          </cell>
        </row>
        <row r="71">
          <cell r="BD71" t="str">
            <v>.</v>
          </cell>
        </row>
        <row r="72">
          <cell r="BD72" t="str">
            <v>.</v>
          </cell>
        </row>
        <row r="73">
          <cell r="BD73" t="str">
            <v>.</v>
          </cell>
        </row>
        <row r="74">
          <cell r="BD74" t="str">
            <v>.</v>
          </cell>
        </row>
        <row r="75">
          <cell r="BD75" t="str">
            <v>.</v>
          </cell>
        </row>
        <row r="76">
          <cell r="BD76" t="str">
            <v>.</v>
          </cell>
        </row>
        <row r="77">
          <cell r="BD77" t="str">
            <v>.</v>
          </cell>
        </row>
        <row r="78">
          <cell r="BD78" t="str">
            <v>.</v>
          </cell>
        </row>
        <row r="79">
          <cell r="BD79" t="str">
            <v>.</v>
          </cell>
        </row>
        <row r="80">
          <cell r="BD80" t="str">
            <v>.</v>
          </cell>
        </row>
        <row r="81">
          <cell r="BD81" t="str">
            <v>.</v>
          </cell>
        </row>
        <row r="82">
          <cell r="BD82" t="str">
            <v>.</v>
          </cell>
        </row>
        <row r="83">
          <cell r="BD83" t="str">
            <v>.</v>
          </cell>
        </row>
        <row r="84">
          <cell r="BD84" t="str">
            <v>.</v>
          </cell>
        </row>
        <row r="85">
          <cell r="BD85" t="str">
            <v>.</v>
          </cell>
        </row>
        <row r="86">
          <cell r="BD86" t="str">
            <v>.</v>
          </cell>
        </row>
        <row r="87">
          <cell r="BD87" t="str">
            <v>.</v>
          </cell>
        </row>
        <row r="88">
          <cell r="BD88" t="str">
            <v>.</v>
          </cell>
        </row>
        <row r="89">
          <cell r="BD89" t="str">
            <v>.</v>
          </cell>
        </row>
        <row r="90">
          <cell r="BD90" t="str">
            <v>.</v>
          </cell>
        </row>
        <row r="91">
          <cell r="BD91" t="str">
            <v>.</v>
          </cell>
        </row>
        <row r="92">
          <cell r="BD92" t="str">
            <v>.</v>
          </cell>
        </row>
        <row r="93">
          <cell r="BD93" t="str">
            <v>.</v>
          </cell>
        </row>
        <row r="94">
          <cell r="BD94" t="str">
            <v>.</v>
          </cell>
        </row>
        <row r="95">
          <cell r="BD95" t="str">
            <v>.</v>
          </cell>
        </row>
        <row r="96">
          <cell r="BD96" t="str">
            <v>.</v>
          </cell>
        </row>
        <row r="97">
          <cell r="BD97" t="str">
            <v>.</v>
          </cell>
        </row>
        <row r="98">
          <cell r="BD98" t="str">
            <v>.</v>
          </cell>
        </row>
        <row r="99">
          <cell r="BD99" t="str">
            <v>.</v>
          </cell>
        </row>
        <row r="100">
          <cell r="BD100" t="str">
            <v>.</v>
          </cell>
        </row>
        <row r="101">
          <cell r="BD101" t="str">
            <v>.</v>
          </cell>
        </row>
        <row r="102">
          <cell r="BD102" t="str">
            <v>.</v>
          </cell>
        </row>
        <row r="103">
          <cell r="BD103" t="str">
            <v>.</v>
          </cell>
        </row>
        <row r="104">
          <cell r="BD104" t="str">
            <v>.</v>
          </cell>
        </row>
        <row r="105">
          <cell r="BD105" t="str">
            <v>.</v>
          </cell>
        </row>
        <row r="106">
          <cell r="BD106" t="str">
            <v>.</v>
          </cell>
        </row>
        <row r="107">
          <cell r="BD107" t="str">
            <v>.</v>
          </cell>
        </row>
        <row r="108">
          <cell r="BD108" t="str">
            <v>.</v>
          </cell>
        </row>
        <row r="109">
          <cell r="BD109" t="str">
            <v>.</v>
          </cell>
        </row>
        <row r="110">
          <cell r="BD110" t="str">
            <v>.</v>
          </cell>
        </row>
        <row r="111">
          <cell r="BD111" t="str">
            <v>.</v>
          </cell>
        </row>
        <row r="112">
          <cell r="BD112" t="str">
            <v>.</v>
          </cell>
        </row>
        <row r="113">
          <cell r="BD113" t="str">
            <v>.</v>
          </cell>
        </row>
        <row r="114">
          <cell r="BD114" t="str">
            <v>.</v>
          </cell>
        </row>
        <row r="115">
          <cell r="BD115" t="str">
            <v>.</v>
          </cell>
        </row>
        <row r="116">
          <cell r="BD116" t="str">
            <v>.</v>
          </cell>
        </row>
        <row r="117">
          <cell r="BD117" t="str">
            <v>.</v>
          </cell>
        </row>
        <row r="118">
          <cell r="BD118" t="str">
            <v>.</v>
          </cell>
        </row>
        <row r="119">
          <cell r="BD119" t="str">
            <v>.</v>
          </cell>
        </row>
        <row r="120">
          <cell r="BD120" t="str">
            <v>.</v>
          </cell>
        </row>
        <row r="121">
          <cell r="BD121" t="str">
            <v>.</v>
          </cell>
        </row>
        <row r="122">
          <cell r="BD122" t="str">
            <v>.</v>
          </cell>
        </row>
        <row r="123">
          <cell r="BD123" t="str">
            <v>.</v>
          </cell>
        </row>
        <row r="124">
          <cell r="BD124" t="str">
            <v>.</v>
          </cell>
        </row>
        <row r="125">
          <cell r="BD125" t="str">
            <v>.</v>
          </cell>
        </row>
        <row r="126">
          <cell r="BD126" t="str">
            <v>.</v>
          </cell>
        </row>
        <row r="127">
          <cell r="BD127" t="str">
            <v>.</v>
          </cell>
        </row>
        <row r="128">
          <cell r="BD128" t="str">
            <v>.</v>
          </cell>
        </row>
        <row r="129">
          <cell r="BD129" t="str">
            <v>.</v>
          </cell>
        </row>
        <row r="130">
          <cell r="BD130" t="str">
            <v>.</v>
          </cell>
        </row>
        <row r="131">
          <cell r="BD131" t="str">
            <v>.</v>
          </cell>
        </row>
        <row r="132">
          <cell r="BD132" t="str">
            <v>.</v>
          </cell>
        </row>
        <row r="133">
          <cell r="BD133" t="str">
            <v>.</v>
          </cell>
        </row>
        <row r="134">
          <cell r="BD134" t="str">
            <v>.</v>
          </cell>
        </row>
        <row r="135">
          <cell r="BD135" t="str">
            <v>.</v>
          </cell>
        </row>
        <row r="136">
          <cell r="BD136" t="str">
            <v>.</v>
          </cell>
        </row>
        <row r="137">
          <cell r="BD137" t="str">
            <v>.</v>
          </cell>
        </row>
        <row r="138">
          <cell r="BD138" t="str">
            <v>.</v>
          </cell>
        </row>
        <row r="139">
          <cell r="BD139" t="str">
            <v>.</v>
          </cell>
        </row>
        <row r="140">
          <cell r="BD140" t="str">
            <v>.</v>
          </cell>
        </row>
        <row r="141">
          <cell r="BD141" t="str">
            <v>.</v>
          </cell>
        </row>
        <row r="142">
          <cell r="BD142" t="str">
            <v>.</v>
          </cell>
        </row>
        <row r="143">
          <cell r="BD143" t="str">
            <v>.</v>
          </cell>
        </row>
        <row r="144">
          <cell r="BD144" t="str">
            <v>.</v>
          </cell>
        </row>
        <row r="145">
          <cell r="BD145" t="str">
            <v>.</v>
          </cell>
        </row>
        <row r="146">
          <cell r="BD146" t="str">
            <v>.</v>
          </cell>
        </row>
        <row r="147">
          <cell r="BD147" t="str">
            <v>.</v>
          </cell>
        </row>
        <row r="148">
          <cell r="BD148" t="str">
            <v>.</v>
          </cell>
        </row>
        <row r="149">
          <cell r="BD149" t="str">
            <v>.</v>
          </cell>
        </row>
        <row r="150">
          <cell r="BD150" t="str">
            <v>.</v>
          </cell>
        </row>
        <row r="151">
          <cell r="BD151" t="str">
            <v>.</v>
          </cell>
        </row>
        <row r="152">
          <cell r="BD152" t="str">
            <v>.</v>
          </cell>
        </row>
        <row r="153">
          <cell r="BD153" t="str">
            <v>.</v>
          </cell>
        </row>
        <row r="154">
          <cell r="BD154" t="str">
            <v>.</v>
          </cell>
        </row>
        <row r="155">
          <cell r="BD155" t="str">
            <v>.</v>
          </cell>
        </row>
        <row r="156">
          <cell r="BD156" t="str">
            <v>.</v>
          </cell>
        </row>
        <row r="157">
          <cell r="BD157" t="str">
            <v>.</v>
          </cell>
        </row>
        <row r="158">
          <cell r="BD158" t="str">
            <v>.</v>
          </cell>
        </row>
        <row r="159">
          <cell r="BD159" t="str">
            <v>.</v>
          </cell>
        </row>
        <row r="160">
          <cell r="BD160" t="str">
            <v>.</v>
          </cell>
        </row>
        <row r="161">
          <cell r="BD161" t="str">
            <v>.</v>
          </cell>
        </row>
        <row r="162">
          <cell r="BD162" t="str">
            <v>.</v>
          </cell>
        </row>
        <row r="163">
          <cell r="BD163" t="str">
            <v>.</v>
          </cell>
        </row>
        <row r="164">
          <cell r="BD164" t="str">
            <v>.</v>
          </cell>
        </row>
        <row r="165">
          <cell r="BD165" t="str">
            <v>.</v>
          </cell>
        </row>
        <row r="166">
          <cell r="BD166" t="str">
            <v>.</v>
          </cell>
        </row>
        <row r="167">
          <cell r="BD167" t="str">
            <v>.</v>
          </cell>
        </row>
        <row r="168">
          <cell r="BD168" t="str">
            <v>.</v>
          </cell>
        </row>
        <row r="169">
          <cell r="BD169" t="str">
            <v>.</v>
          </cell>
        </row>
        <row r="170">
          <cell r="BD170" t="str">
            <v>.</v>
          </cell>
        </row>
        <row r="171">
          <cell r="BD171" t="str">
            <v>.</v>
          </cell>
        </row>
        <row r="172">
          <cell r="BD172" t="str">
            <v>.</v>
          </cell>
        </row>
        <row r="173">
          <cell r="BD173" t="str">
            <v>.</v>
          </cell>
        </row>
        <row r="174">
          <cell r="BD174" t="str">
            <v>.</v>
          </cell>
        </row>
        <row r="175">
          <cell r="BD175" t="str">
            <v>.</v>
          </cell>
        </row>
        <row r="176">
          <cell r="BD176" t="str">
            <v>.</v>
          </cell>
        </row>
        <row r="177">
          <cell r="BD177" t="str">
            <v>.</v>
          </cell>
        </row>
        <row r="178">
          <cell r="BD178" t="str">
            <v>.</v>
          </cell>
        </row>
        <row r="179">
          <cell r="BD179" t="str">
            <v>.</v>
          </cell>
        </row>
        <row r="180">
          <cell r="BD180" t="str">
            <v>.</v>
          </cell>
        </row>
        <row r="181">
          <cell r="BD181" t="str">
            <v>.</v>
          </cell>
        </row>
        <row r="182">
          <cell r="BD182" t="str">
            <v>.</v>
          </cell>
        </row>
        <row r="183">
          <cell r="BD183" t="str">
            <v>.</v>
          </cell>
        </row>
        <row r="184">
          <cell r="BD184" t="str">
            <v>.</v>
          </cell>
        </row>
        <row r="185">
          <cell r="BD185" t="str">
            <v>.</v>
          </cell>
        </row>
        <row r="186">
          <cell r="BD186" t="str">
            <v>.</v>
          </cell>
        </row>
        <row r="187">
          <cell r="BD187" t="str">
            <v>.</v>
          </cell>
        </row>
        <row r="188">
          <cell r="BD188" t="str">
            <v>.</v>
          </cell>
        </row>
        <row r="189">
          <cell r="BD189" t="str">
            <v>.</v>
          </cell>
        </row>
        <row r="190">
          <cell r="BD190" t="str">
            <v>.</v>
          </cell>
        </row>
        <row r="191">
          <cell r="BD191" t="str">
            <v>.</v>
          </cell>
        </row>
        <row r="192">
          <cell r="BD192" t="str">
            <v>.</v>
          </cell>
        </row>
        <row r="193">
          <cell r="BD193" t="str">
            <v>.</v>
          </cell>
        </row>
        <row r="194">
          <cell r="BD194" t="str">
            <v>.</v>
          </cell>
        </row>
        <row r="195">
          <cell r="BD195" t="str">
            <v>.</v>
          </cell>
        </row>
        <row r="196">
          <cell r="BD196" t="str">
            <v>.</v>
          </cell>
        </row>
        <row r="197">
          <cell r="BD197" t="str">
            <v>.</v>
          </cell>
        </row>
        <row r="198">
          <cell r="BD198" t="str">
            <v>.</v>
          </cell>
        </row>
        <row r="199">
          <cell r="BD199" t="str">
            <v>.</v>
          </cell>
        </row>
        <row r="200">
          <cell r="BD200" t="str">
            <v>.</v>
          </cell>
        </row>
        <row r="201">
          <cell r="BD201" t="str">
            <v>.</v>
          </cell>
        </row>
        <row r="202">
          <cell r="BD202" t="str">
            <v>.</v>
          </cell>
        </row>
        <row r="203">
          <cell r="BD203" t="str">
            <v>.</v>
          </cell>
        </row>
        <row r="204">
          <cell r="BD204" t="str">
            <v>.</v>
          </cell>
        </row>
        <row r="205">
          <cell r="BD205" t="str">
            <v>.</v>
          </cell>
        </row>
        <row r="206">
          <cell r="BD206" t="str">
            <v>.</v>
          </cell>
        </row>
        <row r="207">
          <cell r="BD207" t="str">
            <v>.</v>
          </cell>
        </row>
        <row r="208">
          <cell r="BD208" t="str">
            <v>.</v>
          </cell>
        </row>
        <row r="209">
          <cell r="BD209" t="str">
            <v>.</v>
          </cell>
        </row>
        <row r="210">
          <cell r="BD210" t="str">
            <v>.</v>
          </cell>
        </row>
        <row r="211">
          <cell r="BD211" t="str">
            <v>.</v>
          </cell>
        </row>
        <row r="212">
          <cell r="BD212" t="str">
            <v>.</v>
          </cell>
        </row>
        <row r="213">
          <cell r="BD213" t="str">
            <v>.</v>
          </cell>
        </row>
        <row r="214">
          <cell r="BD214" t="str">
            <v>.</v>
          </cell>
        </row>
        <row r="215">
          <cell r="BD215" t="str">
            <v>.</v>
          </cell>
        </row>
        <row r="216">
          <cell r="BD216" t="str">
            <v>.</v>
          </cell>
        </row>
        <row r="217">
          <cell r="BD217" t="str">
            <v>.</v>
          </cell>
        </row>
        <row r="218">
          <cell r="BD218" t="str">
            <v>.</v>
          </cell>
        </row>
        <row r="219">
          <cell r="BD219" t="str">
            <v>.</v>
          </cell>
        </row>
        <row r="220">
          <cell r="BD220" t="str">
            <v>.</v>
          </cell>
        </row>
        <row r="221">
          <cell r="BD221" t="str">
            <v>.</v>
          </cell>
        </row>
        <row r="222">
          <cell r="BD222" t="str">
            <v>.</v>
          </cell>
        </row>
        <row r="223">
          <cell r="BD223" t="str">
            <v>.</v>
          </cell>
        </row>
        <row r="224">
          <cell r="BD224" t="str">
            <v>.</v>
          </cell>
        </row>
        <row r="225">
          <cell r="BD225" t="str">
            <v>.</v>
          </cell>
        </row>
        <row r="226">
          <cell r="BD226" t="str">
            <v>.</v>
          </cell>
        </row>
        <row r="227">
          <cell r="BD227" t="str">
            <v>.</v>
          </cell>
        </row>
        <row r="228">
          <cell r="BD228" t="str">
            <v>.</v>
          </cell>
        </row>
        <row r="229">
          <cell r="BD229" t="str">
            <v>.</v>
          </cell>
        </row>
        <row r="230">
          <cell r="BD230" t="str">
            <v>.</v>
          </cell>
        </row>
        <row r="231">
          <cell r="BD231" t="str">
            <v>.</v>
          </cell>
        </row>
        <row r="232">
          <cell r="BD232" t="str">
            <v>.</v>
          </cell>
        </row>
        <row r="233">
          <cell r="BD233" t="str">
            <v>.</v>
          </cell>
        </row>
        <row r="234">
          <cell r="BD234" t="str">
            <v>.</v>
          </cell>
        </row>
        <row r="235">
          <cell r="BD235" t="str">
            <v>.</v>
          </cell>
        </row>
        <row r="236">
          <cell r="BD236" t="str">
            <v>.</v>
          </cell>
        </row>
        <row r="237">
          <cell r="BD237" t="str">
            <v>.</v>
          </cell>
        </row>
        <row r="238">
          <cell r="BD238" t="str">
            <v>.</v>
          </cell>
        </row>
        <row r="239">
          <cell r="BD239" t="str">
            <v>.</v>
          </cell>
        </row>
        <row r="240">
          <cell r="BD240" t="str">
            <v>.</v>
          </cell>
        </row>
        <row r="241">
          <cell r="BD241" t="str">
            <v>.</v>
          </cell>
        </row>
        <row r="242">
          <cell r="BD242" t="str">
            <v>.</v>
          </cell>
        </row>
        <row r="243">
          <cell r="BD243" t="str">
            <v>.</v>
          </cell>
        </row>
        <row r="244">
          <cell r="BD244" t="str">
            <v>.</v>
          </cell>
        </row>
        <row r="245">
          <cell r="BD245" t="str">
            <v>.</v>
          </cell>
        </row>
        <row r="246">
          <cell r="BD246" t="str">
            <v>.</v>
          </cell>
        </row>
        <row r="247">
          <cell r="BD247" t="str">
            <v>.</v>
          </cell>
        </row>
        <row r="248">
          <cell r="BD248" t="str">
            <v>.</v>
          </cell>
        </row>
        <row r="249">
          <cell r="BD249" t="str">
            <v>.</v>
          </cell>
        </row>
        <row r="250">
          <cell r="BD250" t="str">
            <v>.</v>
          </cell>
        </row>
        <row r="251">
          <cell r="BD251" t="str">
            <v>.</v>
          </cell>
        </row>
        <row r="252">
          <cell r="BD252" t="str">
            <v>.</v>
          </cell>
        </row>
        <row r="253">
          <cell r="BD253" t="str">
            <v>.</v>
          </cell>
        </row>
        <row r="254">
          <cell r="BD254" t="str">
            <v>.</v>
          </cell>
        </row>
        <row r="255">
          <cell r="BD255" t="str">
            <v>.</v>
          </cell>
        </row>
        <row r="256">
          <cell r="BD256" t="str">
            <v>.</v>
          </cell>
        </row>
        <row r="257">
          <cell r="BD257" t="str">
            <v>.</v>
          </cell>
        </row>
        <row r="258">
          <cell r="BD258" t="str">
            <v>.</v>
          </cell>
        </row>
        <row r="259">
          <cell r="BD259" t="str">
            <v>.</v>
          </cell>
        </row>
        <row r="260">
          <cell r="BD260" t="str">
            <v>.</v>
          </cell>
        </row>
        <row r="261">
          <cell r="BD261" t="str">
            <v>.</v>
          </cell>
        </row>
        <row r="262">
          <cell r="BD262" t="str">
            <v>.</v>
          </cell>
        </row>
        <row r="263">
          <cell r="BD263" t="str">
            <v>.</v>
          </cell>
        </row>
        <row r="264">
          <cell r="BD264" t="str">
            <v>.</v>
          </cell>
        </row>
        <row r="265">
          <cell r="BD265" t="str">
            <v>.</v>
          </cell>
        </row>
        <row r="266">
          <cell r="BD266" t="str">
            <v>.</v>
          </cell>
        </row>
        <row r="267">
          <cell r="BD267" t="str">
            <v>.</v>
          </cell>
        </row>
        <row r="268">
          <cell r="BD268" t="str">
            <v>.</v>
          </cell>
        </row>
        <row r="269">
          <cell r="BD269" t="str">
            <v>.</v>
          </cell>
        </row>
        <row r="270">
          <cell r="BD270" t="str">
            <v>.</v>
          </cell>
        </row>
        <row r="271">
          <cell r="BD271" t="str">
            <v>.</v>
          </cell>
        </row>
        <row r="272">
          <cell r="BD272" t="str">
            <v>.</v>
          </cell>
        </row>
        <row r="273">
          <cell r="BD273" t="str">
            <v>.</v>
          </cell>
        </row>
        <row r="274">
          <cell r="BD274" t="str">
            <v>.</v>
          </cell>
        </row>
        <row r="275">
          <cell r="BD275" t="str">
            <v>.</v>
          </cell>
        </row>
        <row r="276">
          <cell r="BD276" t="str">
            <v>.</v>
          </cell>
        </row>
        <row r="277">
          <cell r="BD277" t="str">
            <v>.</v>
          </cell>
        </row>
        <row r="278">
          <cell r="BD278" t="str">
            <v>.</v>
          </cell>
        </row>
        <row r="279">
          <cell r="BD279" t="str">
            <v>.</v>
          </cell>
        </row>
        <row r="280">
          <cell r="BD280" t="str">
            <v>.</v>
          </cell>
        </row>
        <row r="281">
          <cell r="BD281" t="str">
            <v>.</v>
          </cell>
        </row>
        <row r="282">
          <cell r="BD282" t="str">
            <v>.</v>
          </cell>
        </row>
        <row r="283">
          <cell r="BD283" t="str">
            <v>.</v>
          </cell>
        </row>
        <row r="284">
          <cell r="BD284" t="str">
            <v>.</v>
          </cell>
        </row>
        <row r="285">
          <cell r="BD285" t="str">
            <v>.</v>
          </cell>
        </row>
        <row r="286">
          <cell r="BD286" t="str">
            <v>.</v>
          </cell>
        </row>
        <row r="287">
          <cell r="BD287" t="str">
            <v>.</v>
          </cell>
        </row>
        <row r="288">
          <cell r="BD288" t="str">
            <v>.</v>
          </cell>
        </row>
        <row r="289">
          <cell r="BD289" t="str">
            <v>.</v>
          </cell>
        </row>
        <row r="290">
          <cell r="BD290" t="str">
            <v>.</v>
          </cell>
        </row>
        <row r="291">
          <cell r="BD291" t="str">
            <v>.</v>
          </cell>
        </row>
        <row r="292">
          <cell r="BD292" t="str">
            <v>.</v>
          </cell>
        </row>
        <row r="293">
          <cell r="BD293" t="str">
            <v>.</v>
          </cell>
        </row>
        <row r="294">
          <cell r="BD294" t="str">
            <v>.</v>
          </cell>
        </row>
        <row r="295">
          <cell r="BD295" t="str">
            <v>.</v>
          </cell>
        </row>
        <row r="296">
          <cell r="BD296" t="str">
            <v>.</v>
          </cell>
        </row>
        <row r="297">
          <cell r="BD297" t="str">
            <v>.</v>
          </cell>
        </row>
        <row r="298">
          <cell r="BD298" t="str">
            <v>.</v>
          </cell>
        </row>
        <row r="299">
          <cell r="BD299" t="str">
            <v>.</v>
          </cell>
        </row>
        <row r="300">
          <cell r="BD300" t="str">
            <v>.</v>
          </cell>
        </row>
        <row r="301">
          <cell r="BD301" t="str">
            <v>.</v>
          </cell>
        </row>
        <row r="302">
          <cell r="BD302" t="str">
            <v>.</v>
          </cell>
        </row>
        <row r="303">
          <cell r="BD303" t="str">
            <v>.</v>
          </cell>
        </row>
        <row r="304">
          <cell r="BD304" t="str">
            <v>.</v>
          </cell>
        </row>
        <row r="305">
          <cell r="BD305" t="str">
            <v>.</v>
          </cell>
        </row>
        <row r="306">
          <cell r="BD306" t="str">
            <v>.</v>
          </cell>
        </row>
        <row r="307">
          <cell r="BD307" t="str">
            <v>.</v>
          </cell>
        </row>
        <row r="308">
          <cell r="BD308" t="str">
            <v>.</v>
          </cell>
        </row>
        <row r="309">
          <cell r="BD309" t="str">
            <v>.</v>
          </cell>
        </row>
        <row r="310">
          <cell r="BD310" t="str">
            <v>.</v>
          </cell>
        </row>
        <row r="311">
          <cell r="BD311" t="str">
            <v>.</v>
          </cell>
        </row>
        <row r="312">
          <cell r="BD312" t="str">
            <v>.</v>
          </cell>
        </row>
        <row r="313">
          <cell r="BD313" t="str">
            <v>.</v>
          </cell>
        </row>
        <row r="314">
          <cell r="BD314" t="str">
            <v>.</v>
          </cell>
        </row>
        <row r="315">
          <cell r="BD315" t="str">
            <v>.</v>
          </cell>
        </row>
        <row r="316">
          <cell r="BD316" t="str">
            <v>.</v>
          </cell>
        </row>
        <row r="317">
          <cell r="BD317" t="str">
            <v>.</v>
          </cell>
        </row>
        <row r="318">
          <cell r="BD318" t="str">
            <v>.</v>
          </cell>
        </row>
        <row r="319">
          <cell r="BD319" t="str">
            <v>.</v>
          </cell>
        </row>
        <row r="320">
          <cell r="BD320" t="str">
            <v>.</v>
          </cell>
        </row>
        <row r="321">
          <cell r="BD321" t="str">
            <v>.</v>
          </cell>
        </row>
        <row r="322">
          <cell r="BD322" t="str">
            <v>.</v>
          </cell>
        </row>
        <row r="323">
          <cell r="BD323" t="str">
            <v>.</v>
          </cell>
        </row>
        <row r="324">
          <cell r="BD324" t="str">
            <v>.</v>
          </cell>
        </row>
        <row r="325">
          <cell r="BD325" t="str">
            <v>.</v>
          </cell>
        </row>
        <row r="326">
          <cell r="BD326" t="str">
            <v>.</v>
          </cell>
        </row>
        <row r="327">
          <cell r="BD327" t="str">
            <v>.</v>
          </cell>
        </row>
        <row r="328">
          <cell r="BD328" t="str">
            <v>.</v>
          </cell>
        </row>
        <row r="329">
          <cell r="BD329" t="str">
            <v>.</v>
          </cell>
        </row>
        <row r="330">
          <cell r="BD330" t="str">
            <v>.</v>
          </cell>
        </row>
        <row r="331">
          <cell r="BD331" t="str">
            <v>.</v>
          </cell>
        </row>
        <row r="332">
          <cell r="BD332" t="str">
            <v>.</v>
          </cell>
        </row>
        <row r="333">
          <cell r="BD333" t="str">
            <v>.</v>
          </cell>
        </row>
        <row r="334">
          <cell r="BD334" t="str">
            <v>.</v>
          </cell>
        </row>
        <row r="335">
          <cell r="BD335" t="str">
            <v>.</v>
          </cell>
        </row>
        <row r="336">
          <cell r="BD336" t="str">
            <v>.</v>
          </cell>
        </row>
        <row r="337">
          <cell r="BD337" t="str">
            <v>.</v>
          </cell>
        </row>
        <row r="338">
          <cell r="BD338" t="str">
            <v>.</v>
          </cell>
        </row>
        <row r="339">
          <cell r="BD339" t="str">
            <v>.</v>
          </cell>
        </row>
        <row r="340">
          <cell r="BD340" t="str">
            <v>.</v>
          </cell>
        </row>
        <row r="341">
          <cell r="BD341" t="str">
            <v>.</v>
          </cell>
        </row>
        <row r="342">
          <cell r="BD342" t="str">
            <v>.</v>
          </cell>
        </row>
        <row r="343">
          <cell r="BD343" t="str">
            <v>.</v>
          </cell>
        </row>
        <row r="344">
          <cell r="BD344" t="str">
            <v>.</v>
          </cell>
        </row>
        <row r="345">
          <cell r="BD345" t="str">
            <v>.</v>
          </cell>
        </row>
        <row r="346">
          <cell r="BD346" t="str">
            <v>.</v>
          </cell>
        </row>
        <row r="347">
          <cell r="BD347" t="str">
            <v>.</v>
          </cell>
        </row>
        <row r="348">
          <cell r="BD348" t="str">
            <v>.</v>
          </cell>
        </row>
        <row r="349">
          <cell r="BD349" t="str">
            <v>.</v>
          </cell>
        </row>
        <row r="350">
          <cell r="BD350" t="str">
            <v>.</v>
          </cell>
        </row>
        <row r="351">
          <cell r="BD351" t="str">
            <v>.</v>
          </cell>
        </row>
        <row r="352">
          <cell r="BD352" t="str">
            <v>.</v>
          </cell>
        </row>
        <row r="353">
          <cell r="BD353" t="str">
            <v>.</v>
          </cell>
        </row>
        <row r="354">
          <cell r="BD354" t="str">
            <v>.</v>
          </cell>
        </row>
        <row r="355">
          <cell r="BD355" t="str">
            <v>.</v>
          </cell>
        </row>
        <row r="356">
          <cell r="BD356" t="str">
            <v>.</v>
          </cell>
        </row>
        <row r="357">
          <cell r="BD357" t="str">
            <v>.</v>
          </cell>
        </row>
        <row r="358">
          <cell r="BD358" t="str">
            <v>.</v>
          </cell>
        </row>
        <row r="359">
          <cell r="BD359" t="str">
            <v>.</v>
          </cell>
        </row>
        <row r="360">
          <cell r="BD360" t="str">
            <v>.</v>
          </cell>
        </row>
        <row r="361">
          <cell r="BD361" t="str">
            <v>.</v>
          </cell>
        </row>
        <row r="362">
          <cell r="BD362" t="str">
            <v>.</v>
          </cell>
        </row>
        <row r="363">
          <cell r="BD363" t="str">
            <v>.</v>
          </cell>
        </row>
        <row r="364">
          <cell r="BD364" t="str">
            <v>.</v>
          </cell>
        </row>
        <row r="365">
          <cell r="BD365" t="str">
            <v>.</v>
          </cell>
        </row>
        <row r="366">
          <cell r="BD366" t="str">
            <v>.</v>
          </cell>
        </row>
        <row r="367">
          <cell r="BD367" t="str">
            <v>.</v>
          </cell>
        </row>
        <row r="368">
          <cell r="BD368" t="str">
            <v>.</v>
          </cell>
        </row>
        <row r="369">
          <cell r="BD369" t="str">
            <v>.</v>
          </cell>
        </row>
        <row r="370">
          <cell r="BD370" t="str">
            <v>.</v>
          </cell>
        </row>
        <row r="371">
          <cell r="BD371" t="str">
            <v>.</v>
          </cell>
        </row>
        <row r="372">
          <cell r="BD372" t="str">
            <v>.</v>
          </cell>
        </row>
        <row r="373">
          <cell r="BD373" t="str">
            <v>.</v>
          </cell>
        </row>
        <row r="374">
          <cell r="BD374" t="str">
            <v>.</v>
          </cell>
        </row>
        <row r="375">
          <cell r="BD375" t="str">
            <v>.</v>
          </cell>
        </row>
        <row r="376">
          <cell r="BD376" t="str">
            <v>.</v>
          </cell>
        </row>
        <row r="377">
          <cell r="BD377" t="str">
            <v>.</v>
          </cell>
        </row>
        <row r="378">
          <cell r="BD378" t="str">
            <v>.</v>
          </cell>
        </row>
        <row r="379">
          <cell r="BD379" t="str">
            <v>.</v>
          </cell>
        </row>
        <row r="380">
          <cell r="BD380" t="str">
            <v>.</v>
          </cell>
        </row>
        <row r="381">
          <cell r="BD381" t="str">
            <v>.</v>
          </cell>
        </row>
        <row r="382">
          <cell r="BD382" t="str">
            <v>.</v>
          </cell>
        </row>
        <row r="383">
          <cell r="BD383" t="str">
            <v>.</v>
          </cell>
        </row>
        <row r="384">
          <cell r="BD384" t="str">
            <v>.</v>
          </cell>
        </row>
        <row r="385">
          <cell r="BD385" t="str">
            <v>.</v>
          </cell>
        </row>
        <row r="386">
          <cell r="BD386" t="str">
            <v>.</v>
          </cell>
        </row>
        <row r="387">
          <cell r="BD387" t="str">
            <v>.</v>
          </cell>
        </row>
        <row r="388">
          <cell r="BD388" t="str">
            <v>.</v>
          </cell>
        </row>
        <row r="389">
          <cell r="BD389" t="str">
            <v>.</v>
          </cell>
        </row>
        <row r="390">
          <cell r="BD390" t="str">
            <v>.</v>
          </cell>
        </row>
        <row r="391">
          <cell r="BD391" t="str">
            <v>.</v>
          </cell>
        </row>
        <row r="392">
          <cell r="BD392" t="str">
            <v>.</v>
          </cell>
        </row>
        <row r="393">
          <cell r="BD393" t="str">
            <v>.</v>
          </cell>
        </row>
        <row r="394">
          <cell r="BD394" t="str">
            <v>.</v>
          </cell>
        </row>
        <row r="395">
          <cell r="BD395" t="str">
            <v>.</v>
          </cell>
        </row>
        <row r="396">
          <cell r="BD396" t="str">
            <v>.</v>
          </cell>
        </row>
        <row r="397">
          <cell r="BD397" t="str">
            <v>.</v>
          </cell>
        </row>
        <row r="398">
          <cell r="BD398" t="str">
            <v>.</v>
          </cell>
        </row>
        <row r="399">
          <cell r="BD399" t="str">
            <v>.</v>
          </cell>
        </row>
        <row r="400">
          <cell r="BD400" t="str">
            <v>.</v>
          </cell>
        </row>
        <row r="401">
          <cell r="BD401" t="str">
            <v>.</v>
          </cell>
        </row>
        <row r="402">
          <cell r="BD402" t="str">
            <v>.</v>
          </cell>
        </row>
        <row r="403">
          <cell r="BD403" t="str">
            <v>.</v>
          </cell>
        </row>
        <row r="404">
          <cell r="BD404" t="str">
            <v>.</v>
          </cell>
        </row>
        <row r="405">
          <cell r="BD405" t="str">
            <v>.</v>
          </cell>
        </row>
        <row r="406">
          <cell r="BD406" t="str">
            <v>.</v>
          </cell>
        </row>
        <row r="407">
          <cell r="BD407" t="str">
            <v>.</v>
          </cell>
        </row>
        <row r="408">
          <cell r="BD408" t="str">
            <v>.</v>
          </cell>
        </row>
        <row r="409">
          <cell r="BD409" t="str">
            <v>.</v>
          </cell>
        </row>
        <row r="410">
          <cell r="BD410" t="str">
            <v>.</v>
          </cell>
        </row>
        <row r="411">
          <cell r="BD411" t="str">
            <v>.</v>
          </cell>
        </row>
        <row r="412">
          <cell r="BD412" t="str">
            <v>.</v>
          </cell>
        </row>
        <row r="413">
          <cell r="BD413" t="str">
            <v>.</v>
          </cell>
        </row>
        <row r="414">
          <cell r="BD414" t="str">
            <v>.</v>
          </cell>
        </row>
        <row r="415">
          <cell r="BD415" t="str">
            <v>.</v>
          </cell>
        </row>
        <row r="416">
          <cell r="BD416" t="str">
            <v>.</v>
          </cell>
        </row>
        <row r="417">
          <cell r="BD417" t="str">
            <v>.</v>
          </cell>
        </row>
        <row r="418">
          <cell r="BD418" t="str">
            <v>.</v>
          </cell>
        </row>
        <row r="419">
          <cell r="BD419" t="str">
            <v>.</v>
          </cell>
        </row>
        <row r="420">
          <cell r="BD420" t="str">
            <v>.</v>
          </cell>
        </row>
        <row r="421">
          <cell r="BD421" t="str">
            <v>.</v>
          </cell>
        </row>
        <row r="422">
          <cell r="BD422" t="str">
            <v>.</v>
          </cell>
        </row>
        <row r="423">
          <cell r="BD423" t="str">
            <v>.</v>
          </cell>
        </row>
        <row r="424">
          <cell r="BD424" t="str">
            <v>.</v>
          </cell>
        </row>
        <row r="425">
          <cell r="BD425" t="str">
            <v>.</v>
          </cell>
        </row>
        <row r="426">
          <cell r="BD426" t="str">
            <v>.</v>
          </cell>
        </row>
        <row r="427">
          <cell r="BD427" t="str">
            <v>.</v>
          </cell>
        </row>
        <row r="428">
          <cell r="BD428" t="str">
            <v>.</v>
          </cell>
        </row>
        <row r="429">
          <cell r="BD429" t="str">
            <v>.</v>
          </cell>
        </row>
        <row r="430">
          <cell r="BD430" t="str">
            <v>.</v>
          </cell>
        </row>
        <row r="431">
          <cell r="BD431" t="str">
            <v>.</v>
          </cell>
        </row>
        <row r="432">
          <cell r="BD432" t="str">
            <v>.</v>
          </cell>
        </row>
        <row r="433">
          <cell r="BD433" t="str">
            <v>.</v>
          </cell>
        </row>
        <row r="434">
          <cell r="BD434" t="str">
            <v>.</v>
          </cell>
        </row>
        <row r="435">
          <cell r="BD435" t="str">
            <v>.</v>
          </cell>
        </row>
        <row r="436">
          <cell r="BD436" t="str">
            <v>.</v>
          </cell>
        </row>
        <row r="437">
          <cell r="BD437" t="str">
            <v>.</v>
          </cell>
        </row>
        <row r="438">
          <cell r="BD438" t="str">
            <v>.</v>
          </cell>
        </row>
        <row r="439">
          <cell r="BD439" t="str">
            <v>.</v>
          </cell>
        </row>
        <row r="440">
          <cell r="BD440" t="str">
            <v>.</v>
          </cell>
        </row>
        <row r="441">
          <cell r="BD441" t="str">
            <v>.</v>
          </cell>
        </row>
        <row r="442">
          <cell r="BD442" t="str">
            <v>.</v>
          </cell>
        </row>
        <row r="443">
          <cell r="BD443" t="str">
            <v>.</v>
          </cell>
        </row>
        <row r="444">
          <cell r="BD444" t="str">
            <v>.</v>
          </cell>
        </row>
        <row r="445">
          <cell r="BD445" t="str">
            <v>.</v>
          </cell>
        </row>
        <row r="446">
          <cell r="BD446" t="str">
            <v>.</v>
          </cell>
        </row>
        <row r="447">
          <cell r="BD447" t="str">
            <v>.</v>
          </cell>
        </row>
        <row r="448">
          <cell r="BD448" t="str">
            <v>.</v>
          </cell>
        </row>
        <row r="449">
          <cell r="BD449" t="str">
            <v>.</v>
          </cell>
        </row>
        <row r="450">
          <cell r="BD450" t="str">
            <v>.</v>
          </cell>
        </row>
        <row r="451">
          <cell r="BD451" t="str">
            <v>.</v>
          </cell>
        </row>
        <row r="452">
          <cell r="BD452" t="str">
            <v>.</v>
          </cell>
        </row>
        <row r="453">
          <cell r="BD453" t="str">
            <v>.</v>
          </cell>
        </row>
        <row r="454">
          <cell r="BD454" t="str">
            <v>.</v>
          </cell>
        </row>
        <row r="455">
          <cell r="BD455" t="str">
            <v>.</v>
          </cell>
        </row>
        <row r="456">
          <cell r="BD456" t="str">
            <v>.</v>
          </cell>
        </row>
        <row r="457">
          <cell r="BD457" t="str">
            <v>.</v>
          </cell>
        </row>
        <row r="458">
          <cell r="BD458" t="str">
            <v>.</v>
          </cell>
        </row>
        <row r="459">
          <cell r="BD459" t="str">
            <v>.</v>
          </cell>
        </row>
        <row r="460">
          <cell r="BD460" t="str">
            <v>.</v>
          </cell>
        </row>
        <row r="461">
          <cell r="BD461" t="str">
            <v>.</v>
          </cell>
        </row>
        <row r="462">
          <cell r="BD462" t="str">
            <v>.</v>
          </cell>
        </row>
        <row r="463">
          <cell r="BD463" t="str">
            <v>.</v>
          </cell>
        </row>
        <row r="464">
          <cell r="BD464" t="str">
            <v>.</v>
          </cell>
        </row>
        <row r="465">
          <cell r="BD465" t="str">
            <v>.</v>
          </cell>
        </row>
        <row r="466">
          <cell r="BD466" t="str">
            <v>.</v>
          </cell>
        </row>
        <row r="467">
          <cell r="BD467" t="str">
            <v>.</v>
          </cell>
        </row>
        <row r="468">
          <cell r="BD468" t="str">
            <v>.</v>
          </cell>
        </row>
        <row r="469">
          <cell r="BD469" t="str">
            <v>.</v>
          </cell>
        </row>
        <row r="470">
          <cell r="BD470" t="str">
            <v>.</v>
          </cell>
        </row>
        <row r="471">
          <cell r="BD471" t="str">
            <v>.</v>
          </cell>
        </row>
        <row r="472">
          <cell r="BD472" t="str">
            <v>.</v>
          </cell>
        </row>
        <row r="473">
          <cell r="BD473" t="str">
            <v>.</v>
          </cell>
        </row>
        <row r="474">
          <cell r="BD474" t="str">
            <v>.</v>
          </cell>
        </row>
        <row r="475">
          <cell r="BD475" t="str">
            <v>.</v>
          </cell>
        </row>
        <row r="476">
          <cell r="BD476" t="str">
            <v>.</v>
          </cell>
        </row>
        <row r="477">
          <cell r="BD477" t="str">
            <v>.</v>
          </cell>
        </row>
        <row r="478">
          <cell r="BD478" t="str">
            <v>.</v>
          </cell>
        </row>
        <row r="479">
          <cell r="BD479" t="str">
            <v>.</v>
          </cell>
        </row>
        <row r="480">
          <cell r="BD480" t="str">
            <v>.</v>
          </cell>
        </row>
        <row r="481">
          <cell r="BD481" t="str">
            <v>.</v>
          </cell>
        </row>
        <row r="482">
          <cell r="BD482" t="str">
            <v>.</v>
          </cell>
        </row>
        <row r="483">
          <cell r="BD483" t="str">
            <v>.</v>
          </cell>
        </row>
        <row r="484">
          <cell r="BD484" t="str">
            <v>.</v>
          </cell>
        </row>
        <row r="485">
          <cell r="BD485" t="str">
            <v>.</v>
          </cell>
        </row>
        <row r="486">
          <cell r="BD486" t="str">
            <v>.</v>
          </cell>
        </row>
        <row r="487">
          <cell r="BD487" t="str">
            <v>.</v>
          </cell>
        </row>
        <row r="488">
          <cell r="BD488" t="str">
            <v>.</v>
          </cell>
        </row>
        <row r="489">
          <cell r="BD489" t="str">
            <v>.</v>
          </cell>
        </row>
        <row r="490">
          <cell r="BD490" t="str">
            <v>.</v>
          </cell>
        </row>
        <row r="491">
          <cell r="BD491" t="str">
            <v>.</v>
          </cell>
        </row>
        <row r="492">
          <cell r="BD492" t="str">
            <v>.</v>
          </cell>
        </row>
        <row r="493">
          <cell r="BD493" t="str">
            <v>.</v>
          </cell>
        </row>
        <row r="494">
          <cell r="BD494" t="str">
            <v>.</v>
          </cell>
        </row>
        <row r="495">
          <cell r="BD495" t="str">
            <v>.</v>
          </cell>
        </row>
        <row r="496">
          <cell r="BD496" t="str">
            <v>.</v>
          </cell>
        </row>
        <row r="497">
          <cell r="BD497" t="str">
            <v>.</v>
          </cell>
        </row>
        <row r="498">
          <cell r="BD498" t="str">
            <v>.</v>
          </cell>
        </row>
        <row r="499">
          <cell r="BD499" t="str">
            <v>.</v>
          </cell>
        </row>
        <row r="500">
          <cell r="BD500" t="str">
            <v>.</v>
          </cell>
        </row>
        <row r="501">
          <cell r="BD501" t="str">
            <v>.</v>
          </cell>
        </row>
        <row r="502">
          <cell r="BD502" t="str">
            <v>.</v>
          </cell>
        </row>
        <row r="503">
          <cell r="BD503" t="str">
            <v>.</v>
          </cell>
        </row>
        <row r="504">
          <cell r="BD504" t="str">
            <v>.</v>
          </cell>
        </row>
        <row r="505">
          <cell r="BD505" t="str">
            <v>.</v>
          </cell>
        </row>
        <row r="506">
          <cell r="BD506" t="str">
            <v>.</v>
          </cell>
        </row>
        <row r="507">
          <cell r="BD507" t="str">
            <v>.</v>
          </cell>
        </row>
        <row r="508">
          <cell r="BD508" t="str">
            <v>.</v>
          </cell>
        </row>
        <row r="509">
          <cell r="BD509" t="str">
            <v>.</v>
          </cell>
        </row>
        <row r="510">
          <cell r="BD510" t="str">
            <v>.</v>
          </cell>
        </row>
        <row r="511">
          <cell r="BD511" t="str">
            <v>.</v>
          </cell>
        </row>
        <row r="512">
          <cell r="BD512" t="str">
            <v>.</v>
          </cell>
        </row>
        <row r="513">
          <cell r="BD513" t="str">
            <v>.</v>
          </cell>
        </row>
        <row r="514">
          <cell r="BD514" t="str">
            <v>.</v>
          </cell>
        </row>
        <row r="515">
          <cell r="BD515" t="str">
            <v>.</v>
          </cell>
        </row>
        <row r="516">
          <cell r="BD516" t="str">
            <v>.</v>
          </cell>
        </row>
        <row r="517">
          <cell r="BD517" t="str">
            <v>.</v>
          </cell>
        </row>
        <row r="518">
          <cell r="BD518" t="str">
            <v>.</v>
          </cell>
        </row>
        <row r="519">
          <cell r="BD519" t="str">
            <v>.</v>
          </cell>
        </row>
        <row r="520">
          <cell r="BD520" t="str">
            <v>.</v>
          </cell>
        </row>
        <row r="521">
          <cell r="BD521" t="str">
            <v>.</v>
          </cell>
        </row>
        <row r="522">
          <cell r="BD522" t="str">
            <v>.</v>
          </cell>
        </row>
        <row r="523">
          <cell r="BD523" t="str">
            <v>.</v>
          </cell>
        </row>
        <row r="524">
          <cell r="BD524" t="str">
            <v>.</v>
          </cell>
        </row>
        <row r="525">
          <cell r="BD525" t="str">
            <v>.</v>
          </cell>
        </row>
        <row r="526">
          <cell r="BD526" t="str">
            <v>.</v>
          </cell>
        </row>
        <row r="527">
          <cell r="BD527" t="str">
            <v>.</v>
          </cell>
        </row>
        <row r="528">
          <cell r="BD528" t="str">
            <v>.</v>
          </cell>
        </row>
        <row r="529">
          <cell r="BD529" t="str">
            <v>.</v>
          </cell>
        </row>
        <row r="530">
          <cell r="BD530" t="str">
            <v>.</v>
          </cell>
        </row>
        <row r="531">
          <cell r="BD531" t="str">
            <v>.</v>
          </cell>
        </row>
        <row r="532">
          <cell r="BD532" t="str">
            <v>.</v>
          </cell>
        </row>
        <row r="533">
          <cell r="BD533" t="str">
            <v>.</v>
          </cell>
        </row>
        <row r="534">
          <cell r="BD534" t="str">
            <v>.</v>
          </cell>
        </row>
        <row r="535">
          <cell r="BD535" t="str">
            <v>.</v>
          </cell>
        </row>
        <row r="536">
          <cell r="BD536" t="str">
            <v>.</v>
          </cell>
        </row>
        <row r="537">
          <cell r="BD537" t="str">
            <v>.</v>
          </cell>
        </row>
        <row r="538">
          <cell r="BD538" t="str">
            <v>.</v>
          </cell>
        </row>
        <row r="539">
          <cell r="BD539" t="str">
            <v>.</v>
          </cell>
        </row>
        <row r="540">
          <cell r="BD540" t="str">
            <v>.</v>
          </cell>
        </row>
        <row r="541">
          <cell r="BD541" t="str">
            <v>.</v>
          </cell>
        </row>
        <row r="542">
          <cell r="BD542" t="str">
            <v>.</v>
          </cell>
        </row>
        <row r="543">
          <cell r="BD543" t="str">
            <v>.</v>
          </cell>
        </row>
        <row r="544">
          <cell r="BD544" t="str">
            <v>.</v>
          </cell>
        </row>
        <row r="545">
          <cell r="BD545" t="str">
            <v>.</v>
          </cell>
        </row>
        <row r="546">
          <cell r="BD546" t="str">
            <v>.</v>
          </cell>
        </row>
        <row r="547">
          <cell r="BD547" t="str">
            <v>.</v>
          </cell>
        </row>
        <row r="548">
          <cell r="BD548" t="str">
            <v>.</v>
          </cell>
        </row>
        <row r="549">
          <cell r="BD549" t="str">
            <v>.</v>
          </cell>
        </row>
        <row r="550">
          <cell r="BD550" t="str">
            <v>.</v>
          </cell>
        </row>
        <row r="551">
          <cell r="BD551" t="str">
            <v>.</v>
          </cell>
        </row>
        <row r="552">
          <cell r="BD552" t="str">
            <v>.</v>
          </cell>
        </row>
        <row r="553">
          <cell r="BD553" t="str">
            <v>.</v>
          </cell>
        </row>
        <row r="554">
          <cell r="BD554" t="str">
            <v>.</v>
          </cell>
        </row>
        <row r="555">
          <cell r="BD555" t="str">
            <v>.</v>
          </cell>
        </row>
        <row r="556">
          <cell r="BD556" t="str">
            <v>.</v>
          </cell>
        </row>
        <row r="557">
          <cell r="BD557" t="str">
            <v>.</v>
          </cell>
        </row>
        <row r="558">
          <cell r="BD558" t="str">
            <v>.</v>
          </cell>
        </row>
        <row r="559">
          <cell r="BD559" t="str">
            <v>.</v>
          </cell>
        </row>
        <row r="560">
          <cell r="BD560" t="str">
            <v>.</v>
          </cell>
        </row>
        <row r="561">
          <cell r="BD561" t="str">
            <v>.</v>
          </cell>
        </row>
        <row r="562">
          <cell r="BD562" t="str">
            <v>.</v>
          </cell>
        </row>
        <row r="563">
          <cell r="BD563" t="str">
            <v>.</v>
          </cell>
        </row>
        <row r="564">
          <cell r="BD564" t="str">
            <v>.</v>
          </cell>
        </row>
        <row r="565">
          <cell r="BD565" t="str">
            <v>.</v>
          </cell>
        </row>
        <row r="566">
          <cell r="BD566" t="str">
            <v>.</v>
          </cell>
        </row>
        <row r="567">
          <cell r="BD567" t="str">
            <v>.</v>
          </cell>
        </row>
        <row r="568">
          <cell r="BD568" t="str">
            <v>.</v>
          </cell>
        </row>
        <row r="569">
          <cell r="BD569" t="str">
            <v>.</v>
          </cell>
        </row>
        <row r="570">
          <cell r="BD570" t="str">
            <v>.</v>
          </cell>
        </row>
        <row r="571">
          <cell r="BD571" t="str">
            <v>.</v>
          </cell>
        </row>
        <row r="572">
          <cell r="BD572" t="str">
            <v>.</v>
          </cell>
        </row>
        <row r="573">
          <cell r="BD573" t="str">
            <v>.</v>
          </cell>
        </row>
        <row r="574">
          <cell r="BD574" t="str">
            <v>.</v>
          </cell>
        </row>
        <row r="575">
          <cell r="BD575" t="str">
            <v>.</v>
          </cell>
        </row>
        <row r="576">
          <cell r="BD576" t="str">
            <v>.</v>
          </cell>
        </row>
        <row r="577">
          <cell r="BD577" t="str">
            <v>.</v>
          </cell>
        </row>
        <row r="578">
          <cell r="BD578" t="str">
            <v>.</v>
          </cell>
        </row>
        <row r="579">
          <cell r="BD579" t="str">
            <v>.</v>
          </cell>
        </row>
        <row r="580">
          <cell r="BD580" t="str">
            <v>.</v>
          </cell>
        </row>
        <row r="581">
          <cell r="BD581" t="str">
            <v>.</v>
          </cell>
        </row>
        <row r="582">
          <cell r="BD582" t="str">
            <v>.</v>
          </cell>
        </row>
        <row r="583">
          <cell r="BD583" t="str">
            <v>.</v>
          </cell>
        </row>
        <row r="584">
          <cell r="BD584" t="str">
            <v>.</v>
          </cell>
        </row>
        <row r="585">
          <cell r="BD585" t="str">
            <v>.</v>
          </cell>
        </row>
        <row r="586">
          <cell r="BD586" t="str">
            <v>.</v>
          </cell>
        </row>
        <row r="587">
          <cell r="BD587" t="str">
            <v>.</v>
          </cell>
        </row>
        <row r="588">
          <cell r="BD588" t="str">
            <v>.</v>
          </cell>
        </row>
        <row r="589">
          <cell r="BD589" t="str">
            <v>.</v>
          </cell>
        </row>
        <row r="590">
          <cell r="BD590" t="str">
            <v>.</v>
          </cell>
        </row>
        <row r="591">
          <cell r="BD591" t="str">
            <v>.</v>
          </cell>
        </row>
        <row r="592">
          <cell r="BD592" t="str">
            <v>.</v>
          </cell>
        </row>
        <row r="593">
          <cell r="BD593" t="str">
            <v>.</v>
          </cell>
        </row>
        <row r="594">
          <cell r="BD594" t="str">
            <v>.</v>
          </cell>
        </row>
        <row r="595">
          <cell r="BD595" t="str">
            <v>.</v>
          </cell>
        </row>
        <row r="596">
          <cell r="BD596" t="str">
            <v>.</v>
          </cell>
        </row>
        <row r="597">
          <cell r="BD597" t="str">
            <v>.</v>
          </cell>
        </row>
        <row r="598">
          <cell r="BD598" t="str">
            <v>.</v>
          </cell>
        </row>
        <row r="599">
          <cell r="BD599" t="str">
            <v>.</v>
          </cell>
        </row>
        <row r="600">
          <cell r="BD600" t="str">
            <v>.</v>
          </cell>
        </row>
        <row r="601">
          <cell r="BD601" t="str">
            <v>.</v>
          </cell>
        </row>
        <row r="602">
          <cell r="BD602" t="str">
            <v>.</v>
          </cell>
        </row>
        <row r="603">
          <cell r="BD603" t="str">
            <v>.</v>
          </cell>
        </row>
        <row r="604">
          <cell r="BD604" t="str">
            <v>.</v>
          </cell>
        </row>
        <row r="605">
          <cell r="BD605" t="str">
            <v>.</v>
          </cell>
        </row>
        <row r="606">
          <cell r="BD606" t="str">
            <v>.</v>
          </cell>
        </row>
        <row r="607">
          <cell r="BD607" t="str">
            <v>.</v>
          </cell>
        </row>
        <row r="608">
          <cell r="BD608" t="str">
            <v>.</v>
          </cell>
        </row>
        <row r="609">
          <cell r="BD609" t="str">
            <v>.</v>
          </cell>
        </row>
        <row r="610">
          <cell r="BD610" t="str">
            <v>.</v>
          </cell>
        </row>
        <row r="611">
          <cell r="BD611" t="str">
            <v>.</v>
          </cell>
        </row>
        <row r="612">
          <cell r="BD612" t="str">
            <v>.</v>
          </cell>
        </row>
        <row r="613">
          <cell r="BD613" t="str">
            <v>.</v>
          </cell>
        </row>
        <row r="614">
          <cell r="BD614" t="str">
            <v>.</v>
          </cell>
        </row>
        <row r="615">
          <cell r="BD615" t="str">
            <v>.</v>
          </cell>
        </row>
        <row r="616">
          <cell r="BD616" t="str">
            <v>.</v>
          </cell>
        </row>
        <row r="617">
          <cell r="BD617" t="str">
            <v>.</v>
          </cell>
        </row>
        <row r="618">
          <cell r="BD618" t="str">
            <v>.</v>
          </cell>
        </row>
        <row r="619">
          <cell r="BD619" t="str">
            <v>.</v>
          </cell>
        </row>
        <row r="620">
          <cell r="BD620" t="str">
            <v>.</v>
          </cell>
        </row>
        <row r="621">
          <cell r="BD621" t="str">
            <v>.</v>
          </cell>
        </row>
        <row r="622">
          <cell r="BD622" t="str">
            <v>.</v>
          </cell>
        </row>
        <row r="623">
          <cell r="BD623" t="str">
            <v>.</v>
          </cell>
        </row>
        <row r="624">
          <cell r="BD624" t="str">
            <v>.</v>
          </cell>
        </row>
        <row r="625">
          <cell r="BD625" t="str">
            <v>.</v>
          </cell>
        </row>
        <row r="626">
          <cell r="BD626" t="str">
            <v>.</v>
          </cell>
        </row>
        <row r="627">
          <cell r="BD627" t="str">
            <v>.</v>
          </cell>
        </row>
        <row r="628">
          <cell r="BD628" t="str">
            <v>.</v>
          </cell>
        </row>
        <row r="629">
          <cell r="BD629" t="str">
            <v>.</v>
          </cell>
        </row>
        <row r="630">
          <cell r="BD630" t="str">
            <v>.</v>
          </cell>
        </row>
        <row r="631">
          <cell r="BD631" t="str">
            <v>.</v>
          </cell>
        </row>
        <row r="632">
          <cell r="BD632" t="str">
            <v>.</v>
          </cell>
        </row>
        <row r="633">
          <cell r="BD633" t="str">
            <v>.</v>
          </cell>
        </row>
        <row r="634">
          <cell r="BD634" t="str">
            <v>.</v>
          </cell>
        </row>
        <row r="635">
          <cell r="BD635" t="str">
            <v>.</v>
          </cell>
        </row>
        <row r="636">
          <cell r="BD636" t="str">
            <v>.</v>
          </cell>
        </row>
        <row r="637">
          <cell r="BD637" t="str">
            <v>.</v>
          </cell>
        </row>
        <row r="638">
          <cell r="BD638" t="str">
            <v>.</v>
          </cell>
        </row>
        <row r="639">
          <cell r="BD639" t="str">
            <v>.</v>
          </cell>
        </row>
        <row r="640">
          <cell r="BD640" t="str">
            <v>.</v>
          </cell>
        </row>
        <row r="641">
          <cell r="BD641" t="str">
            <v>.</v>
          </cell>
        </row>
        <row r="642">
          <cell r="BD642" t="str">
            <v>.</v>
          </cell>
        </row>
        <row r="643">
          <cell r="BD643" t="str">
            <v>.</v>
          </cell>
        </row>
        <row r="644">
          <cell r="BD644" t="str">
            <v>.</v>
          </cell>
        </row>
        <row r="645">
          <cell r="BD645" t="str">
            <v>.</v>
          </cell>
        </row>
        <row r="646">
          <cell r="BD646" t="str">
            <v>.</v>
          </cell>
        </row>
        <row r="647">
          <cell r="BD647" t="str">
            <v>.</v>
          </cell>
        </row>
        <row r="648">
          <cell r="BD648" t="str">
            <v>.</v>
          </cell>
        </row>
        <row r="649">
          <cell r="BD649" t="str">
            <v>.</v>
          </cell>
        </row>
        <row r="650">
          <cell r="BD650" t="str">
            <v>.</v>
          </cell>
        </row>
        <row r="651">
          <cell r="BD651" t="str">
            <v>.</v>
          </cell>
        </row>
        <row r="652">
          <cell r="BD652" t="str">
            <v>.</v>
          </cell>
        </row>
        <row r="653">
          <cell r="BD653" t="str">
            <v>.</v>
          </cell>
        </row>
        <row r="654">
          <cell r="BD654" t="str">
            <v>.</v>
          </cell>
        </row>
        <row r="655">
          <cell r="BD655" t="str">
            <v>.</v>
          </cell>
        </row>
        <row r="656">
          <cell r="BD656" t="str">
            <v>.</v>
          </cell>
        </row>
        <row r="657">
          <cell r="BD657" t="str">
            <v>.</v>
          </cell>
        </row>
        <row r="658">
          <cell r="BD658" t="str">
            <v>.</v>
          </cell>
        </row>
        <row r="659">
          <cell r="BD659" t="str">
            <v>.</v>
          </cell>
        </row>
        <row r="660">
          <cell r="BD660" t="str">
            <v>.</v>
          </cell>
        </row>
        <row r="661">
          <cell r="BD661" t="str">
            <v>.</v>
          </cell>
        </row>
        <row r="662">
          <cell r="BD662" t="str">
            <v>.</v>
          </cell>
        </row>
        <row r="663">
          <cell r="BD663" t="str">
            <v>.</v>
          </cell>
        </row>
        <row r="664">
          <cell r="BD664" t="str">
            <v>.</v>
          </cell>
        </row>
        <row r="665">
          <cell r="BD665" t="str">
            <v>.</v>
          </cell>
        </row>
        <row r="666">
          <cell r="BD666" t="str">
            <v>.</v>
          </cell>
        </row>
        <row r="667">
          <cell r="BD667" t="str">
            <v>.</v>
          </cell>
        </row>
        <row r="668">
          <cell r="BD668" t="str">
            <v>.</v>
          </cell>
        </row>
        <row r="669">
          <cell r="BD669" t="str">
            <v>.</v>
          </cell>
        </row>
        <row r="670">
          <cell r="BD670" t="str">
            <v>.</v>
          </cell>
        </row>
        <row r="671">
          <cell r="BD671" t="str">
            <v>.</v>
          </cell>
        </row>
        <row r="672">
          <cell r="BD672" t="str">
            <v>.</v>
          </cell>
        </row>
        <row r="673">
          <cell r="BD673" t="str">
            <v>.</v>
          </cell>
        </row>
        <row r="674">
          <cell r="BD674" t="str">
            <v>.</v>
          </cell>
        </row>
        <row r="675">
          <cell r="BD675" t="str">
            <v>.</v>
          </cell>
        </row>
        <row r="676">
          <cell r="BD676" t="str">
            <v>.</v>
          </cell>
        </row>
        <row r="677">
          <cell r="BD677" t="str">
            <v>.</v>
          </cell>
        </row>
        <row r="678">
          <cell r="BD678" t="str">
            <v>.</v>
          </cell>
        </row>
        <row r="679">
          <cell r="BD679" t="str">
            <v>.</v>
          </cell>
        </row>
        <row r="680">
          <cell r="BD680" t="str">
            <v>.</v>
          </cell>
        </row>
        <row r="681">
          <cell r="BD681" t="str">
            <v>.</v>
          </cell>
        </row>
        <row r="682">
          <cell r="BD682" t="str">
            <v>.</v>
          </cell>
        </row>
        <row r="683">
          <cell r="BD683" t="str">
            <v>.</v>
          </cell>
        </row>
        <row r="684">
          <cell r="BD684" t="str">
            <v>.</v>
          </cell>
        </row>
        <row r="685">
          <cell r="BD685" t="str">
            <v>.</v>
          </cell>
        </row>
        <row r="686">
          <cell r="BD686" t="str">
            <v>.</v>
          </cell>
        </row>
        <row r="687">
          <cell r="BD687" t="str">
            <v>.</v>
          </cell>
        </row>
        <row r="688">
          <cell r="BD688" t="str">
            <v>.</v>
          </cell>
        </row>
        <row r="689">
          <cell r="BD689" t="str">
            <v>.</v>
          </cell>
        </row>
        <row r="690">
          <cell r="BD690" t="str">
            <v>.</v>
          </cell>
        </row>
        <row r="691">
          <cell r="BD691" t="str">
            <v>.</v>
          </cell>
        </row>
        <row r="692">
          <cell r="BD692" t="str">
            <v>.</v>
          </cell>
        </row>
        <row r="693">
          <cell r="BD693" t="str">
            <v>.</v>
          </cell>
        </row>
        <row r="694">
          <cell r="BD694" t="str">
            <v>.</v>
          </cell>
        </row>
        <row r="695">
          <cell r="BD695" t="str">
            <v>.</v>
          </cell>
        </row>
        <row r="696">
          <cell r="BD696" t="str">
            <v>.</v>
          </cell>
        </row>
        <row r="697">
          <cell r="BD697" t="str">
            <v>.</v>
          </cell>
        </row>
        <row r="698">
          <cell r="BD698" t="str">
            <v>.</v>
          </cell>
        </row>
        <row r="699">
          <cell r="BD699" t="str">
            <v>.</v>
          </cell>
        </row>
        <row r="700">
          <cell r="BD700" t="str">
            <v>.</v>
          </cell>
        </row>
        <row r="701">
          <cell r="BD701" t="str">
            <v>.</v>
          </cell>
        </row>
        <row r="702">
          <cell r="BD702" t="str">
            <v>.</v>
          </cell>
        </row>
        <row r="703">
          <cell r="BD703" t="str">
            <v>.</v>
          </cell>
        </row>
        <row r="704">
          <cell r="BD704" t="str">
            <v>.</v>
          </cell>
        </row>
        <row r="705">
          <cell r="BD705" t="str">
            <v>.</v>
          </cell>
        </row>
        <row r="706">
          <cell r="BD706" t="str">
            <v>.</v>
          </cell>
        </row>
        <row r="707">
          <cell r="BD707" t="str">
            <v>.</v>
          </cell>
        </row>
        <row r="708">
          <cell r="BD708" t="str">
            <v>.</v>
          </cell>
        </row>
        <row r="709">
          <cell r="BD709" t="str">
            <v>.</v>
          </cell>
        </row>
        <row r="710">
          <cell r="BD710" t="str">
            <v>.</v>
          </cell>
        </row>
        <row r="711">
          <cell r="BD711" t="str">
            <v>.</v>
          </cell>
        </row>
        <row r="712">
          <cell r="BD712" t="str">
            <v>.</v>
          </cell>
        </row>
        <row r="713">
          <cell r="BD713" t="str">
            <v>.</v>
          </cell>
        </row>
        <row r="714">
          <cell r="BD714" t="str">
            <v>.</v>
          </cell>
        </row>
        <row r="715">
          <cell r="BD715" t="str">
            <v>.</v>
          </cell>
        </row>
        <row r="716">
          <cell r="BD716" t="str">
            <v>.</v>
          </cell>
        </row>
        <row r="717">
          <cell r="BD717" t="str">
            <v>.</v>
          </cell>
        </row>
        <row r="718">
          <cell r="BD718" t="str">
            <v>.</v>
          </cell>
        </row>
        <row r="719">
          <cell r="BD719" t="str">
            <v>.</v>
          </cell>
        </row>
        <row r="720">
          <cell r="BD720" t="str">
            <v>.</v>
          </cell>
        </row>
        <row r="721">
          <cell r="BD721" t="str">
            <v>.</v>
          </cell>
        </row>
        <row r="722">
          <cell r="BD722" t="str">
            <v>.</v>
          </cell>
        </row>
        <row r="723">
          <cell r="BD723" t="str">
            <v>.</v>
          </cell>
        </row>
        <row r="724">
          <cell r="BD724" t="str">
            <v>.</v>
          </cell>
        </row>
        <row r="725">
          <cell r="BD725" t="str">
            <v>.</v>
          </cell>
        </row>
        <row r="726">
          <cell r="BD726" t="str">
            <v>.</v>
          </cell>
        </row>
        <row r="727">
          <cell r="BD727" t="str">
            <v>.</v>
          </cell>
        </row>
        <row r="728">
          <cell r="BD728" t="str">
            <v>.</v>
          </cell>
        </row>
        <row r="729">
          <cell r="BD729" t="str">
            <v>.</v>
          </cell>
        </row>
        <row r="730">
          <cell r="BD730" t="str">
            <v>.</v>
          </cell>
        </row>
        <row r="731">
          <cell r="BD731" t="str">
            <v>.</v>
          </cell>
        </row>
        <row r="732">
          <cell r="BD732" t="str">
            <v>.</v>
          </cell>
        </row>
        <row r="733">
          <cell r="BD733" t="str">
            <v>.</v>
          </cell>
        </row>
        <row r="734">
          <cell r="BD734" t="str">
            <v>.</v>
          </cell>
        </row>
        <row r="735">
          <cell r="BD735" t="str">
            <v>.</v>
          </cell>
        </row>
        <row r="736">
          <cell r="BD736" t="str">
            <v>.</v>
          </cell>
        </row>
        <row r="737">
          <cell r="BD737" t="str">
            <v>.</v>
          </cell>
        </row>
        <row r="738">
          <cell r="BD738" t="str">
            <v>.</v>
          </cell>
        </row>
        <row r="739">
          <cell r="BD739" t="str">
            <v>.</v>
          </cell>
        </row>
        <row r="740">
          <cell r="BD740" t="str">
            <v>.</v>
          </cell>
        </row>
        <row r="741">
          <cell r="BD741" t="str">
            <v>.</v>
          </cell>
        </row>
        <row r="742">
          <cell r="BD742" t="str">
            <v>.</v>
          </cell>
        </row>
        <row r="743">
          <cell r="BD743" t="str">
            <v>.</v>
          </cell>
        </row>
        <row r="744">
          <cell r="BD744" t="str">
            <v>.</v>
          </cell>
        </row>
        <row r="745">
          <cell r="BD745" t="str">
            <v>.</v>
          </cell>
        </row>
        <row r="746">
          <cell r="BD746" t="str">
            <v>.</v>
          </cell>
        </row>
        <row r="747">
          <cell r="BD747" t="str">
            <v>.</v>
          </cell>
        </row>
        <row r="748">
          <cell r="BD748" t="str">
            <v>.</v>
          </cell>
        </row>
        <row r="749">
          <cell r="BD749" t="str">
            <v>.</v>
          </cell>
        </row>
        <row r="750">
          <cell r="BD750" t="str">
            <v>.</v>
          </cell>
        </row>
        <row r="751">
          <cell r="BD751" t="str">
            <v>.</v>
          </cell>
        </row>
        <row r="752">
          <cell r="BD752" t="str">
            <v>.</v>
          </cell>
        </row>
        <row r="753">
          <cell r="BD753" t="str">
            <v>.</v>
          </cell>
        </row>
        <row r="754">
          <cell r="BD754" t="str">
            <v>.</v>
          </cell>
        </row>
        <row r="755">
          <cell r="BD755" t="str">
            <v>.</v>
          </cell>
        </row>
        <row r="756">
          <cell r="BD756" t="str">
            <v>.</v>
          </cell>
        </row>
        <row r="757">
          <cell r="BD757" t="str">
            <v>.</v>
          </cell>
        </row>
        <row r="758">
          <cell r="BD758" t="str">
            <v>.</v>
          </cell>
        </row>
        <row r="759">
          <cell r="BD759" t="str">
            <v>.</v>
          </cell>
        </row>
        <row r="760">
          <cell r="BD760" t="str">
            <v>.</v>
          </cell>
        </row>
        <row r="761">
          <cell r="BD761" t="str">
            <v>.</v>
          </cell>
        </row>
        <row r="762">
          <cell r="BD762" t="str">
            <v>.</v>
          </cell>
        </row>
        <row r="763">
          <cell r="BD763" t="str">
            <v>.</v>
          </cell>
        </row>
        <row r="764">
          <cell r="BD764" t="str">
            <v>.</v>
          </cell>
        </row>
        <row r="765">
          <cell r="BD765" t="str">
            <v>.</v>
          </cell>
        </row>
        <row r="766">
          <cell r="BD766" t="str">
            <v>.</v>
          </cell>
        </row>
        <row r="767">
          <cell r="BD767" t="str">
            <v>.</v>
          </cell>
        </row>
        <row r="768">
          <cell r="BD768" t="str">
            <v>.</v>
          </cell>
        </row>
        <row r="769">
          <cell r="BD769" t="str">
            <v>.</v>
          </cell>
        </row>
        <row r="770">
          <cell r="BD770" t="str">
            <v>.</v>
          </cell>
        </row>
        <row r="771">
          <cell r="BD771" t="str">
            <v>.</v>
          </cell>
        </row>
        <row r="772">
          <cell r="BD772" t="str">
            <v>.</v>
          </cell>
        </row>
        <row r="773">
          <cell r="BD773" t="str">
            <v>.</v>
          </cell>
        </row>
        <row r="774">
          <cell r="BD774" t="str">
            <v>.</v>
          </cell>
        </row>
        <row r="775">
          <cell r="BD775" t="str">
            <v>.</v>
          </cell>
        </row>
        <row r="776">
          <cell r="BD776" t="str">
            <v>.</v>
          </cell>
        </row>
        <row r="777">
          <cell r="BD777" t="str">
            <v>.</v>
          </cell>
        </row>
        <row r="778">
          <cell r="BD778" t="str">
            <v>.</v>
          </cell>
        </row>
        <row r="779">
          <cell r="BD779" t="str">
            <v>.</v>
          </cell>
        </row>
        <row r="780">
          <cell r="BD780" t="str">
            <v>.</v>
          </cell>
        </row>
        <row r="781">
          <cell r="BD781" t="str">
            <v>.</v>
          </cell>
        </row>
        <row r="782">
          <cell r="BD782" t="str">
            <v>.</v>
          </cell>
        </row>
        <row r="783">
          <cell r="BD783" t="str">
            <v>.</v>
          </cell>
        </row>
        <row r="784">
          <cell r="BD784" t="str">
            <v>.</v>
          </cell>
        </row>
        <row r="785">
          <cell r="BD785" t="str">
            <v>.</v>
          </cell>
        </row>
        <row r="786">
          <cell r="BD786" t="str">
            <v>.</v>
          </cell>
        </row>
        <row r="787">
          <cell r="BD787" t="str">
            <v>.</v>
          </cell>
        </row>
        <row r="788">
          <cell r="BD788" t="str">
            <v>.</v>
          </cell>
        </row>
        <row r="789">
          <cell r="BD789" t="str">
            <v>.</v>
          </cell>
        </row>
        <row r="790">
          <cell r="BD790" t="str">
            <v>.</v>
          </cell>
        </row>
        <row r="791">
          <cell r="BD791" t="str">
            <v>.</v>
          </cell>
        </row>
        <row r="792">
          <cell r="BD792" t="str">
            <v>.</v>
          </cell>
        </row>
        <row r="793">
          <cell r="BD793" t="str">
            <v>.</v>
          </cell>
        </row>
        <row r="794">
          <cell r="BD794" t="str">
            <v>.</v>
          </cell>
        </row>
        <row r="795">
          <cell r="BD795" t="str">
            <v>.</v>
          </cell>
        </row>
        <row r="796">
          <cell r="BD796" t="str">
            <v>.</v>
          </cell>
        </row>
        <row r="797">
          <cell r="BD797" t="str">
            <v>.</v>
          </cell>
        </row>
        <row r="798">
          <cell r="BD798" t="str">
            <v>.</v>
          </cell>
        </row>
        <row r="799">
          <cell r="BD799" t="str">
            <v>.</v>
          </cell>
        </row>
        <row r="800">
          <cell r="BD800" t="str">
            <v>.</v>
          </cell>
        </row>
        <row r="801">
          <cell r="BD801" t="str">
            <v>.</v>
          </cell>
        </row>
        <row r="802">
          <cell r="BD802" t="str">
            <v>.</v>
          </cell>
        </row>
        <row r="803">
          <cell r="BD803" t="str">
            <v>.</v>
          </cell>
        </row>
        <row r="804">
          <cell r="BD804" t="str">
            <v>.</v>
          </cell>
        </row>
        <row r="805">
          <cell r="BD805" t="str">
            <v>.</v>
          </cell>
        </row>
        <row r="806">
          <cell r="BD806" t="str">
            <v>.</v>
          </cell>
        </row>
        <row r="807">
          <cell r="BD807" t="str">
            <v>.</v>
          </cell>
        </row>
        <row r="808">
          <cell r="BD808" t="str">
            <v>.</v>
          </cell>
        </row>
        <row r="809">
          <cell r="BD809" t="str">
            <v>.</v>
          </cell>
        </row>
        <row r="810">
          <cell r="BD810" t="str">
            <v>.</v>
          </cell>
        </row>
        <row r="811">
          <cell r="BD811" t="str">
            <v>.</v>
          </cell>
        </row>
        <row r="812">
          <cell r="BD812" t="str">
            <v>.</v>
          </cell>
        </row>
        <row r="813">
          <cell r="BD813" t="str">
            <v>.</v>
          </cell>
        </row>
        <row r="814">
          <cell r="BD814" t="str">
            <v>.</v>
          </cell>
        </row>
        <row r="815">
          <cell r="BD815" t="str">
            <v>.</v>
          </cell>
        </row>
        <row r="816">
          <cell r="BD816" t="str">
            <v>.</v>
          </cell>
        </row>
        <row r="817">
          <cell r="BD817" t="str">
            <v>.</v>
          </cell>
        </row>
        <row r="818">
          <cell r="BD818" t="str">
            <v>.</v>
          </cell>
        </row>
        <row r="819">
          <cell r="BD819" t="str">
            <v>.</v>
          </cell>
        </row>
        <row r="820">
          <cell r="BD820" t="str">
            <v>.</v>
          </cell>
        </row>
        <row r="821">
          <cell r="BD821" t="str">
            <v>.</v>
          </cell>
        </row>
        <row r="822">
          <cell r="BD822" t="str">
            <v>.</v>
          </cell>
        </row>
        <row r="823">
          <cell r="BD823" t="str">
            <v>.</v>
          </cell>
        </row>
        <row r="824">
          <cell r="BD824" t="str">
            <v>.</v>
          </cell>
        </row>
        <row r="825">
          <cell r="BD825" t="str">
            <v>.</v>
          </cell>
        </row>
        <row r="826">
          <cell r="BD826" t="str">
            <v>.</v>
          </cell>
        </row>
        <row r="827">
          <cell r="BD827" t="str">
            <v>.</v>
          </cell>
        </row>
        <row r="828">
          <cell r="BD828" t="str">
            <v>.</v>
          </cell>
        </row>
        <row r="829">
          <cell r="BD829" t="str">
            <v>.</v>
          </cell>
        </row>
        <row r="830">
          <cell r="BD830" t="str">
            <v>.</v>
          </cell>
        </row>
        <row r="831">
          <cell r="BD831" t="str">
            <v>.</v>
          </cell>
        </row>
        <row r="832">
          <cell r="BD832" t="str">
            <v>.</v>
          </cell>
        </row>
        <row r="833">
          <cell r="BD833" t="str">
            <v>.</v>
          </cell>
        </row>
        <row r="834">
          <cell r="BD834" t="str">
            <v>.</v>
          </cell>
        </row>
        <row r="835">
          <cell r="BD835" t="str">
            <v>.</v>
          </cell>
        </row>
        <row r="836">
          <cell r="BD836" t="str">
            <v>.</v>
          </cell>
        </row>
        <row r="837">
          <cell r="BD837" t="str">
            <v>.</v>
          </cell>
        </row>
        <row r="838">
          <cell r="BD838" t="str">
            <v>.</v>
          </cell>
        </row>
        <row r="839">
          <cell r="BD839" t="str">
            <v>.</v>
          </cell>
        </row>
        <row r="840">
          <cell r="BD840" t="str">
            <v>.</v>
          </cell>
        </row>
        <row r="841">
          <cell r="BD841" t="str">
            <v>.</v>
          </cell>
        </row>
        <row r="842">
          <cell r="BD842" t="str">
            <v>.</v>
          </cell>
        </row>
        <row r="843">
          <cell r="BD843" t="str">
            <v>.</v>
          </cell>
        </row>
        <row r="844">
          <cell r="BD844" t="str">
            <v>.</v>
          </cell>
        </row>
        <row r="845">
          <cell r="BD845" t="str">
            <v>.</v>
          </cell>
        </row>
        <row r="846">
          <cell r="BD846" t="str">
            <v>.</v>
          </cell>
        </row>
        <row r="847">
          <cell r="BD847" t="str">
            <v>.</v>
          </cell>
        </row>
        <row r="848">
          <cell r="BD848" t="str">
            <v>.</v>
          </cell>
        </row>
        <row r="849">
          <cell r="BD849" t="str">
            <v>.</v>
          </cell>
        </row>
        <row r="850">
          <cell r="BD850" t="str">
            <v>.</v>
          </cell>
        </row>
        <row r="851">
          <cell r="BD851" t="str">
            <v>.</v>
          </cell>
        </row>
        <row r="852">
          <cell r="BD852" t="str">
            <v>.</v>
          </cell>
        </row>
        <row r="853">
          <cell r="BD853" t="str">
            <v>.</v>
          </cell>
        </row>
        <row r="854">
          <cell r="BD854" t="str">
            <v>.</v>
          </cell>
        </row>
        <row r="855">
          <cell r="BD855" t="str">
            <v>.</v>
          </cell>
        </row>
        <row r="856">
          <cell r="BD856" t="str">
            <v>.</v>
          </cell>
        </row>
        <row r="857">
          <cell r="BD857" t="str">
            <v>.</v>
          </cell>
        </row>
        <row r="858">
          <cell r="BD858" t="str">
            <v>.</v>
          </cell>
        </row>
        <row r="859">
          <cell r="BD859" t="str">
            <v>.</v>
          </cell>
        </row>
        <row r="860">
          <cell r="BD860" t="str">
            <v>.</v>
          </cell>
        </row>
        <row r="861">
          <cell r="BD861" t="str">
            <v>.</v>
          </cell>
        </row>
        <row r="862">
          <cell r="BD862" t="str">
            <v>.</v>
          </cell>
        </row>
        <row r="863">
          <cell r="BD863" t="str">
            <v>.</v>
          </cell>
        </row>
        <row r="864">
          <cell r="BD864" t="str">
            <v>.</v>
          </cell>
        </row>
        <row r="865">
          <cell r="BD865" t="str">
            <v>.</v>
          </cell>
        </row>
        <row r="866">
          <cell r="BD866" t="str">
            <v>.</v>
          </cell>
        </row>
        <row r="867">
          <cell r="BD867" t="str">
            <v>.</v>
          </cell>
        </row>
        <row r="868">
          <cell r="BD868" t="str">
            <v>.</v>
          </cell>
        </row>
        <row r="869">
          <cell r="BD869" t="str">
            <v>.</v>
          </cell>
        </row>
        <row r="870">
          <cell r="BD870" t="str">
            <v>.</v>
          </cell>
        </row>
        <row r="871">
          <cell r="BD871" t="str">
            <v>.</v>
          </cell>
        </row>
        <row r="872">
          <cell r="BD872" t="str">
            <v>.</v>
          </cell>
        </row>
        <row r="873">
          <cell r="BD873" t="str">
            <v>.</v>
          </cell>
        </row>
        <row r="874">
          <cell r="BD874" t="str">
            <v>.</v>
          </cell>
        </row>
        <row r="875">
          <cell r="BD875" t="str">
            <v>.</v>
          </cell>
        </row>
        <row r="876">
          <cell r="BD876" t="str">
            <v>.</v>
          </cell>
        </row>
        <row r="877">
          <cell r="BD877" t="str">
            <v>.</v>
          </cell>
        </row>
        <row r="878">
          <cell r="BD878" t="str">
            <v>.</v>
          </cell>
        </row>
        <row r="879">
          <cell r="BD879" t="str">
            <v>.</v>
          </cell>
        </row>
        <row r="880">
          <cell r="BD880" t="str">
            <v>.</v>
          </cell>
        </row>
        <row r="881">
          <cell r="BD881" t="str">
            <v>.</v>
          </cell>
        </row>
        <row r="882">
          <cell r="BD882" t="str">
            <v>.</v>
          </cell>
        </row>
        <row r="883">
          <cell r="BD883" t="str">
            <v>.</v>
          </cell>
        </row>
        <row r="884">
          <cell r="BD884" t="str">
            <v>.</v>
          </cell>
        </row>
        <row r="885">
          <cell r="BD885" t="str">
            <v>.</v>
          </cell>
        </row>
        <row r="886">
          <cell r="BD886" t="str">
            <v>.</v>
          </cell>
        </row>
        <row r="887">
          <cell r="BD887" t="str">
            <v>.</v>
          </cell>
        </row>
        <row r="888">
          <cell r="BD888" t="str">
            <v>.</v>
          </cell>
        </row>
        <row r="889">
          <cell r="BD889" t="str">
            <v>.</v>
          </cell>
        </row>
        <row r="890">
          <cell r="BD890" t="str">
            <v>.</v>
          </cell>
        </row>
        <row r="891">
          <cell r="BD891" t="str">
            <v>.</v>
          </cell>
        </row>
        <row r="892">
          <cell r="BD892" t="str">
            <v>.</v>
          </cell>
        </row>
        <row r="893">
          <cell r="BD893" t="str">
            <v>.</v>
          </cell>
        </row>
        <row r="894">
          <cell r="BD894" t="str">
            <v>.</v>
          </cell>
        </row>
        <row r="895">
          <cell r="BD895" t="str">
            <v>.</v>
          </cell>
        </row>
        <row r="896">
          <cell r="BD896" t="str">
            <v>.</v>
          </cell>
        </row>
        <row r="897">
          <cell r="BD897" t="str">
            <v>.</v>
          </cell>
        </row>
        <row r="898">
          <cell r="BD898" t="str">
            <v>.</v>
          </cell>
        </row>
        <row r="899">
          <cell r="BD899" t="str">
            <v>.</v>
          </cell>
        </row>
        <row r="900">
          <cell r="BD900" t="str">
            <v>.</v>
          </cell>
        </row>
        <row r="901">
          <cell r="BD901" t="str">
            <v>.</v>
          </cell>
        </row>
        <row r="902">
          <cell r="BD902" t="str">
            <v>.</v>
          </cell>
        </row>
        <row r="903">
          <cell r="BD903" t="str">
            <v>.</v>
          </cell>
        </row>
        <row r="904">
          <cell r="BD904" t="str">
            <v>.</v>
          </cell>
        </row>
        <row r="905">
          <cell r="BD905" t="str">
            <v>.</v>
          </cell>
        </row>
        <row r="906">
          <cell r="BD906" t="str">
            <v>.</v>
          </cell>
        </row>
        <row r="907">
          <cell r="BD907" t="str">
            <v>.</v>
          </cell>
        </row>
        <row r="908">
          <cell r="BD908" t="str">
            <v>.</v>
          </cell>
        </row>
        <row r="909">
          <cell r="BD909" t="str">
            <v>.</v>
          </cell>
        </row>
        <row r="910">
          <cell r="BD910" t="str">
            <v>.</v>
          </cell>
        </row>
        <row r="911">
          <cell r="BD911" t="str">
            <v>.</v>
          </cell>
        </row>
        <row r="912">
          <cell r="BD912" t="str">
            <v>.</v>
          </cell>
        </row>
        <row r="913">
          <cell r="BD913" t="str">
            <v>.</v>
          </cell>
        </row>
        <row r="914">
          <cell r="BD914" t="str">
            <v>.</v>
          </cell>
        </row>
        <row r="915">
          <cell r="BD915" t="str">
            <v>.</v>
          </cell>
        </row>
        <row r="916">
          <cell r="BD916" t="str">
            <v>.</v>
          </cell>
        </row>
        <row r="917">
          <cell r="BD917" t="str">
            <v>.</v>
          </cell>
        </row>
        <row r="918">
          <cell r="BD918" t="str">
            <v>.</v>
          </cell>
        </row>
        <row r="919">
          <cell r="BD919" t="str">
            <v>.</v>
          </cell>
        </row>
        <row r="920">
          <cell r="BD920" t="str">
            <v>.</v>
          </cell>
        </row>
        <row r="921">
          <cell r="BD921" t="str">
            <v>.</v>
          </cell>
        </row>
        <row r="922">
          <cell r="BD922" t="str">
            <v>.</v>
          </cell>
        </row>
        <row r="923">
          <cell r="BD923" t="str">
            <v>.</v>
          </cell>
        </row>
        <row r="924">
          <cell r="BD924" t="str">
            <v>.</v>
          </cell>
        </row>
        <row r="925">
          <cell r="BD925" t="str">
            <v>.</v>
          </cell>
        </row>
        <row r="926">
          <cell r="BD926" t="str">
            <v>.</v>
          </cell>
        </row>
        <row r="927">
          <cell r="BD927" t="str">
            <v>.</v>
          </cell>
        </row>
        <row r="928">
          <cell r="BD928" t="str">
            <v>.</v>
          </cell>
        </row>
        <row r="929">
          <cell r="BD929" t="str">
            <v>.</v>
          </cell>
        </row>
        <row r="930">
          <cell r="BD930" t="str">
            <v>.</v>
          </cell>
        </row>
        <row r="931">
          <cell r="BD931" t="str">
            <v>.</v>
          </cell>
        </row>
        <row r="932">
          <cell r="BD932" t="str">
            <v>.</v>
          </cell>
        </row>
        <row r="933">
          <cell r="BD933" t="str">
            <v>.</v>
          </cell>
        </row>
        <row r="934">
          <cell r="BD934" t="str">
            <v>.</v>
          </cell>
        </row>
        <row r="935">
          <cell r="BD935" t="str">
            <v>.</v>
          </cell>
        </row>
        <row r="936">
          <cell r="BD936" t="str">
            <v>.</v>
          </cell>
        </row>
        <row r="937">
          <cell r="BD937" t="str">
            <v>.</v>
          </cell>
        </row>
        <row r="938">
          <cell r="BD938" t="str">
            <v>.</v>
          </cell>
        </row>
        <row r="939">
          <cell r="BD939" t="str">
            <v>.</v>
          </cell>
        </row>
        <row r="940">
          <cell r="BD940" t="str">
            <v>.</v>
          </cell>
        </row>
        <row r="941">
          <cell r="BD941" t="str">
            <v>.</v>
          </cell>
        </row>
        <row r="942">
          <cell r="BD942" t="str">
            <v>.</v>
          </cell>
        </row>
        <row r="943">
          <cell r="BD943" t="str">
            <v>.</v>
          </cell>
        </row>
        <row r="944">
          <cell r="BD944" t="str">
            <v>.</v>
          </cell>
        </row>
        <row r="945">
          <cell r="BD945" t="str">
            <v>.</v>
          </cell>
        </row>
        <row r="946">
          <cell r="BD946" t="str">
            <v>.</v>
          </cell>
        </row>
        <row r="947">
          <cell r="BD947" t="str">
            <v>.</v>
          </cell>
        </row>
        <row r="948">
          <cell r="BD948" t="str">
            <v>.</v>
          </cell>
        </row>
        <row r="949">
          <cell r="BD949" t="str">
            <v>.</v>
          </cell>
        </row>
        <row r="950">
          <cell r="BD950" t="str">
            <v>.</v>
          </cell>
        </row>
        <row r="951">
          <cell r="BD951" t="str">
            <v>.</v>
          </cell>
        </row>
        <row r="952">
          <cell r="BD952" t="str">
            <v>.</v>
          </cell>
        </row>
        <row r="953">
          <cell r="BD953" t="str">
            <v>.</v>
          </cell>
        </row>
        <row r="954">
          <cell r="BD954" t="str">
            <v>.</v>
          </cell>
        </row>
        <row r="955">
          <cell r="BD955" t="str">
            <v>.</v>
          </cell>
        </row>
        <row r="956">
          <cell r="BD956" t="str">
            <v>.</v>
          </cell>
        </row>
        <row r="957">
          <cell r="BD957" t="str">
            <v>.</v>
          </cell>
        </row>
        <row r="958">
          <cell r="BD958" t="str">
            <v>.</v>
          </cell>
        </row>
        <row r="959">
          <cell r="BD959" t="str">
            <v>.</v>
          </cell>
        </row>
        <row r="960">
          <cell r="BD960" t="str">
            <v>.</v>
          </cell>
        </row>
        <row r="961">
          <cell r="BD961" t="str">
            <v>.</v>
          </cell>
        </row>
        <row r="962">
          <cell r="BD962" t="str">
            <v>.</v>
          </cell>
        </row>
        <row r="963">
          <cell r="BD963" t="str">
            <v>.</v>
          </cell>
        </row>
        <row r="964">
          <cell r="BD964" t="str">
            <v>.</v>
          </cell>
        </row>
        <row r="965">
          <cell r="BD965" t="str">
            <v>.</v>
          </cell>
        </row>
        <row r="966">
          <cell r="BD966" t="str">
            <v>.</v>
          </cell>
        </row>
        <row r="967">
          <cell r="BD967" t="str">
            <v>.</v>
          </cell>
        </row>
        <row r="968">
          <cell r="BD968" t="str">
            <v>.</v>
          </cell>
        </row>
        <row r="969">
          <cell r="BD969" t="str">
            <v>.</v>
          </cell>
        </row>
        <row r="970">
          <cell r="BD970" t="str">
            <v>.</v>
          </cell>
        </row>
        <row r="971">
          <cell r="BD971" t="str">
            <v>.</v>
          </cell>
        </row>
        <row r="972">
          <cell r="BD972" t="str">
            <v>.</v>
          </cell>
        </row>
        <row r="973">
          <cell r="BD973" t="str">
            <v>.</v>
          </cell>
        </row>
        <row r="974">
          <cell r="BD974" t="str">
            <v>.</v>
          </cell>
        </row>
        <row r="975">
          <cell r="BD975" t="str">
            <v>.</v>
          </cell>
        </row>
        <row r="976">
          <cell r="BD976" t="str">
            <v>.</v>
          </cell>
        </row>
        <row r="977">
          <cell r="BD977" t="str">
            <v>.</v>
          </cell>
        </row>
        <row r="978">
          <cell r="BD978" t="str">
            <v>.</v>
          </cell>
        </row>
        <row r="979">
          <cell r="BD979" t="str">
            <v>.</v>
          </cell>
        </row>
        <row r="980">
          <cell r="BD980" t="str">
            <v>.</v>
          </cell>
        </row>
        <row r="981">
          <cell r="BD981" t="str">
            <v>.</v>
          </cell>
        </row>
        <row r="982">
          <cell r="BD982" t="str">
            <v>.</v>
          </cell>
        </row>
        <row r="983">
          <cell r="BD983" t="str">
            <v>.</v>
          </cell>
        </row>
        <row r="984">
          <cell r="BD984" t="str">
            <v>.</v>
          </cell>
        </row>
        <row r="985">
          <cell r="BD985" t="str">
            <v>.</v>
          </cell>
        </row>
        <row r="986">
          <cell r="BD986" t="str">
            <v>.</v>
          </cell>
        </row>
        <row r="987">
          <cell r="BD987" t="str">
            <v>.</v>
          </cell>
        </row>
        <row r="988">
          <cell r="BD988" t="str">
            <v>.</v>
          </cell>
        </row>
        <row r="989">
          <cell r="BD989" t="str">
            <v>.</v>
          </cell>
        </row>
        <row r="990">
          <cell r="BD990" t="str">
            <v>.</v>
          </cell>
        </row>
        <row r="991">
          <cell r="BD991" t="str">
            <v>.</v>
          </cell>
        </row>
        <row r="992">
          <cell r="BD992" t="str">
            <v>.</v>
          </cell>
        </row>
        <row r="993">
          <cell r="BD993" t="str">
            <v>.</v>
          </cell>
        </row>
        <row r="994">
          <cell r="BD994" t="str">
            <v>.</v>
          </cell>
        </row>
        <row r="995">
          <cell r="BD995" t="str">
            <v>.</v>
          </cell>
        </row>
        <row r="996">
          <cell r="BD996" t="str">
            <v>.</v>
          </cell>
        </row>
        <row r="997">
          <cell r="A997" t="str">
            <v>.</v>
          </cell>
          <cell r="B997" t="str">
            <v>.</v>
          </cell>
          <cell r="C997" t="str">
            <v>.</v>
          </cell>
          <cell r="D997" t="str">
            <v>.</v>
          </cell>
          <cell r="E997" t="str">
            <v>.</v>
          </cell>
          <cell r="F997" t="str">
            <v>.</v>
          </cell>
          <cell r="G997" t="str">
            <v>.</v>
          </cell>
          <cell r="H997" t="str">
            <v>.</v>
          </cell>
          <cell r="V997" t="str">
            <v>.</v>
          </cell>
          <cell r="W997" t="str">
            <v>.</v>
          </cell>
          <cell r="X997" t="str">
            <v>.</v>
          </cell>
          <cell r="Y997" t="str">
            <v>.</v>
          </cell>
          <cell r="Z997" t="str">
            <v>.</v>
          </cell>
          <cell r="AA997" t="str">
            <v>.</v>
          </cell>
          <cell r="AB997" t="str">
            <v>.</v>
          </cell>
          <cell r="AC997" t="str">
            <v>.</v>
          </cell>
          <cell r="AD997" t="str">
            <v>.</v>
          </cell>
          <cell r="AE997" t="str">
            <v>.</v>
          </cell>
          <cell r="AF997" t="str">
            <v>.</v>
          </cell>
          <cell r="AG997" t="str">
            <v>.</v>
          </cell>
          <cell r="AH997" t="str">
            <v>.</v>
          </cell>
          <cell r="AI997" t="str">
            <v>.</v>
          </cell>
          <cell r="AJ997" t="str">
            <v>.</v>
          </cell>
          <cell r="AK997" t="str">
            <v>.</v>
          </cell>
          <cell r="AL997" t="str">
            <v>.</v>
          </cell>
          <cell r="AM997" t="str">
            <v>.</v>
          </cell>
          <cell r="AN997" t="str">
            <v>.</v>
          </cell>
          <cell r="AO997" t="str">
            <v>.</v>
          </cell>
          <cell r="AP997" t="str">
            <v>.</v>
          </cell>
          <cell r="AQ997" t="str">
            <v>.</v>
          </cell>
          <cell r="AR997" t="str">
            <v>.</v>
          </cell>
          <cell r="AS997" t="str">
            <v>.</v>
          </cell>
          <cell r="AT997" t="str">
            <v>.</v>
          </cell>
          <cell r="AU997" t="str">
            <v>.</v>
          </cell>
          <cell r="AV997" t="str">
            <v>.</v>
          </cell>
          <cell r="AW997" t="str">
            <v>.</v>
          </cell>
          <cell r="AX997" t="str">
            <v>.</v>
          </cell>
          <cell r="AY997" t="str">
            <v>.</v>
          </cell>
          <cell r="AZ997" t="str">
            <v>.</v>
          </cell>
          <cell r="BA997" t="str">
            <v>.</v>
          </cell>
          <cell r="BB997" t="str">
            <v>.</v>
          </cell>
          <cell r="BC997" t="str">
            <v>.</v>
          </cell>
          <cell r="BD997" t="str">
            <v>.</v>
          </cell>
        </row>
      </sheetData>
      <sheetData sheetId="25" refreshError="1">
        <row r="1">
          <cell r="U1" t="str">
            <v>SmartCharts</v>
          </cell>
          <cell r="BD1" t="str">
            <v>.</v>
          </cell>
        </row>
        <row r="2">
          <cell r="BD2" t="str">
            <v>.</v>
          </cell>
        </row>
        <row r="3">
          <cell r="BD3" t="str">
            <v>.</v>
          </cell>
        </row>
        <row r="4">
          <cell r="BD4" t="str">
            <v>.</v>
          </cell>
        </row>
        <row r="5">
          <cell r="C5" t="str">
            <v>Define value axis here:</v>
          </cell>
        </row>
        <row r="6">
          <cell r="C6" t="str">
            <v>Eli Lilly YOY revenue change 2010E-2015E</v>
          </cell>
        </row>
        <row r="10">
          <cell r="C10" t="str">
            <v>Input your data here:</v>
          </cell>
          <cell r="BD10" t="str">
            <v>.</v>
          </cell>
        </row>
        <row r="11">
          <cell r="C11" t="str">
            <v>Sales ($M)</v>
          </cell>
          <cell r="D11" t="str">
            <v>2011E</v>
          </cell>
          <cell r="E11" t="str">
            <v>2012E</v>
          </cell>
          <cell r="F11" t="str">
            <v>2013E</v>
          </cell>
          <cell r="G11" t="str">
            <v>2014E</v>
          </cell>
          <cell r="H11" t="str">
            <v>2015E</v>
          </cell>
          <cell r="BC11" t="str">
            <v>.</v>
          </cell>
        </row>
        <row r="12">
          <cell r="C12" t="str">
            <v>In-line products</v>
          </cell>
          <cell r="D12">
            <v>680.47624304999954</v>
          </cell>
          <cell r="E12">
            <v>486.26563373899808</v>
          </cell>
          <cell r="F12">
            <v>392.20336252127527</v>
          </cell>
          <cell r="G12">
            <v>408.45276247114634</v>
          </cell>
          <cell r="H12">
            <v>281.70162648130463</v>
          </cell>
          <cell r="BC12" t="str">
            <v>.</v>
          </cell>
        </row>
        <row r="13">
          <cell r="A13" t="str">
            <v>.</v>
          </cell>
          <cell r="C13" t="str">
            <v>Pipeline products launching 2010–2015</v>
          </cell>
          <cell r="D13">
            <v>190.9375</v>
          </cell>
          <cell r="E13">
            <v>310.83749999999986</v>
          </cell>
          <cell r="F13">
            <v>545.88500000000022</v>
          </cell>
          <cell r="G13">
            <v>871.89729999999986</v>
          </cell>
          <cell r="H13">
            <v>1191.6988575</v>
          </cell>
          <cell r="BC13" t="str">
            <v>.</v>
          </cell>
        </row>
        <row r="14">
          <cell r="C14" t="str">
            <v>Products expiring 2010–2015</v>
          </cell>
          <cell r="D14">
            <v>-371.49615019999874</v>
          </cell>
          <cell r="E14">
            <v>-2226.0126789459991</v>
          </cell>
          <cell r="F14">
            <v>-713.0858879557818</v>
          </cell>
          <cell r="G14">
            <v>-2566.7028729389294</v>
          </cell>
          <cell r="H14">
            <v>-2382.3369144914741</v>
          </cell>
          <cell r="BC14" t="str">
            <v>.</v>
          </cell>
        </row>
        <row r="15">
          <cell r="C15" t="str">
            <v>Net YOY change</v>
          </cell>
          <cell r="D15">
            <v>499.9175928500008</v>
          </cell>
          <cell r="E15">
            <v>-1428.9095452069996</v>
          </cell>
          <cell r="F15">
            <v>225.00247456549187</v>
          </cell>
          <cell r="G15">
            <v>-1286.3528104677825</v>
          </cell>
          <cell r="H15">
            <v>-908.93643051016988</v>
          </cell>
          <cell r="BC15" t="str">
            <v>.</v>
          </cell>
        </row>
        <row r="16">
          <cell r="BC16" t="str">
            <v>.</v>
          </cell>
        </row>
        <row r="17">
          <cell r="BD17" t="str">
            <v>.</v>
          </cell>
        </row>
        <row r="18">
          <cell r="BD18" t="str">
            <v>.</v>
          </cell>
        </row>
        <row r="20">
          <cell r="BD20" t="str">
            <v>.</v>
          </cell>
        </row>
        <row r="21">
          <cell r="BD21" t="str">
            <v>.</v>
          </cell>
        </row>
        <row r="22">
          <cell r="BD22" t="str">
            <v>.</v>
          </cell>
        </row>
        <row r="23">
          <cell r="BD23" t="str">
            <v>.</v>
          </cell>
        </row>
        <row r="24">
          <cell r="BD24" t="str">
            <v>.</v>
          </cell>
        </row>
        <row r="25">
          <cell r="BD25" t="str">
            <v>.</v>
          </cell>
        </row>
        <row r="26">
          <cell r="BD26" t="str">
            <v>.</v>
          </cell>
        </row>
        <row r="27">
          <cell r="BD27" t="str">
            <v>.</v>
          </cell>
        </row>
        <row r="28">
          <cell r="BD28" t="str">
            <v>.</v>
          </cell>
        </row>
        <row r="29">
          <cell r="BD29" t="str">
            <v>.</v>
          </cell>
        </row>
        <row r="30">
          <cell r="BD30" t="str">
            <v>.</v>
          </cell>
        </row>
        <row r="31">
          <cell r="BD31" t="str">
            <v>.</v>
          </cell>
        </row>
        <row r="32">
          <cell r="BD32" t="str">
            <v>.</v>
          </cell>
        </row>
        <row r="33">
          <cell r="BD33" t="str">
            <v>.</v>
          </cell>
        </row>
        <row r="34">
          <cell r="BD34" t="str">
            <v>.</v>
          </cell>
        </row>
        <row r="35">
          <cell r="BD35" t="str">
            <v>.</v>
          </cell>
        </row>
        <row r="36">
          <cell r="BD36" t="str">
            <v>.</v>
          </cell>
        </row>
        <row r="37">
          <cell r="M37" t="str">
            <v>Do not change the width of the exhibit or font sizes (they are optimized for export to Word).</v>
          </cell>
          <cell r="BD37" t="str">
            <v>.</v>
          </cell>
        </row>
        <row r="38">
          <cell r="BD38" t="str">
            <v>.</v>
          </cell>
        </row>
        <row r="39">
          <cell r="M39" t="str">
            <v>Do not delete any rows or columns (some gray cells are used for calculations).</v>
          </cell>
          <cell r="BD39" t="str">
            <v>.</v>
          </cell>
        </row>
        <row r="40">
          <cell r="BD40" t="str">
            <v>.</v>
          </cell>
        </row>
        <row r="41">
          <cell r="BD41" t="str">
            <v>.</v>
          </cell>
        </row>
        <row r="42">
          <cell r="BD42" t="str">
            <v>.</v>
          </cell>
        </row>
        <row r="43">
          <cell r="BD43" t="str">
            <v>.</v>
          </cell>
        </row>
        <row r="44">
          <cell r="BD44" t="str">
            <v>.</v>
          </cell>
        </row>
        <row r="45">
          <cell r="BD45" t="str">
            <v>.</v>
          </cell>
        </row>
        <row r="46">
          <cell r="BD46" t="str">
            <v>.</v>
          </cell>
        </row>
        <row r="47">
          <cell r="BD47" t="str">
            <v>.</v>
          </cell>
        </row>
        <row r="48">
          <cell r="BD48" t="str">
            <v>.</v>
          </cell>
        </row>
        <row r="49">
          <cell r="BD49" t="str">
            <v>.</v>
          </cell>
        </row>
        <row r="50">
          <cell r="BD50" t="str">
            <v>.</v>
          </cell>
        </row>
        <row r="51">
          <cell r="BD51" t="str">
            <v>.</v>
          </cell>
        </row>
        <row r="52">
          <cell r="BD52" t="str">
            <v>.</v>
          </cell>
        </row>
        <row r="53">
          <cell r="BD53" t="str">
            <v>.</v>
          </cell>
        </row>
        <row r="54">
          <cell r="BD54" t="str">
            <v>.</v>
          </cell>
        </row>
        <row r="55">
          <cell r="BD55" t="str">
            <v>.</v>
          </cell>
        </row>
        <row r="56">
          <cell r="BD56" t="str">
            <v>.</v>
          </cell>
        </row>
        <row r="57">
          <cell r="BD57" t="str">
            <v>.</v>
          </cell>
        </row>
        <row r="58">
          <cell r="BD58" t="str">
            <v>.</v>
          </cell>
        </row>
        <row r="59">
          <cell r="BD59" t="str">
            <v>.</v>
          </cell>
        </row>
        <row r="60">
          <cell r="BD60" t="str">
            <v>.</v>
          </cell>
        </row>
        <row r="61">
          <cell r="BD61" t="str">
            <v>.</v>
          </cell>
        </row>
        <row r="62">
          <cell r="BD62" t="str">
            <v>.</v>
          </cell>
        </row>
        <row r="63">
          <cell r="BD63" t="str">
            <v>.</v>
          </cell>
        </row>
        <row r="64">
          <cell r="BD64" t="str">
            <v>.</v>
          </cell>
        </row>
        <row r="65">
          <cell r="BD65" t="str">
            <v>.</v>
          </cell>
        </row>
        <row r="66">
          <cell r="BD66" t="str">
            <v>.</v>
          </cell>
        </row>
        <row r="67">
          <cell r="BD67" t="str">
            <v>.</v>
          </cell>
        </row>
        <row r="68">
          <cell r="BD68" t="str">
            <v>.</v>
          </cell>
        </row>
        <row r="69">
          <cell r="BD69" t="str">
            <v>.</v>
          </cell>
        </row>
        <row r="70">
          <cell r="BD70" t="str">
            <v>.</v>
          </cell>
        </row>
        <row r="71">
          <cell r="BD71" t="str">
            <v>.</v>
          </cell>
        </row>
        <row r="72">
          <cell r="BD72" t="str">
            <v>.</v>
          </cell>
        </row>
        <row r="73">
          <cell r="BD73" t="str">
            <v>.</v>
          </cell>
        </row>
        <row r="74">
          <cell r="BD74" t="str">
            <v>.</v>
          </cell>
        </row>
        <row r="75">
          <cell r="BD75" t="str">
            <v>.</v>
          </cell>
        </row>
        <row r="76">
          <cell r="BD76" t="str">
            <v>.</v>
          </cell>
        </row>
        <row r="77">
          <cell r="BD77" t="str">
            <v>.</v>
          </cell>
        </row>
        <row r="78">
          <cell r="BD78" t="str">
            <v>.</v>
          </cell>
        </row>
        <row r="79">
          <cell r="BD79" t="str">
            <v>.</v>
          </cell>
        </row>
        <row r="80">
          <cell r="BD80" t="str">
            <v>.</v>
          </cell>
        </row>
        <row r="81">
          <cell r="BD81" t="str">
            <v>.</v>
          </cell>
        </row>
        <row r="82">
          <cell r="BD82" t="str">
            <v>.</v>
          </cell>
        </row>
        <row r="83">
          <cell r="BD83" t="str">
            <v>.</v>
          </cell>
        </row>
        <row r="84">
          <cell r="BD84" t="str">
            <v>.</v>
          </cell>
        </row>
        <row r="85">
          <cell r="BD85" t="str">
            <v>.</v>
          </cell>
        </row>
        <row r="86">
          <cell r="BD86" t="str">
            <v>.</v>
          </cell>
        </row>
        <row r="87">
          <cell r="BD87" t="str">
            <v>.</v>
          </cell>
        </row>
        <row r="88">
          <cell r="BD88" t="str">
            <v>.</v>
          </cell>
        </row>
        <row r="89">
          <cell r="BD89" t="str">
            <v>.</v>
          </cell>
        </row>
        <row r="90">
          <cell r="BD90" t="str">
            <v>.</v>
          </cell>
        </row>
        <row r="91">
          <cell r="BD91" t="str">
            <v>.</v>
          </cell>
        </row>
        <row r="92">
          <cell r="BD92" t="str">
            <v>.</v>
          </cell>
        </row>
        <row r="93">
          <cell r="BD93" t="str">
            <v>.</v>
          </cell>
        </row>
        <row r="94">
          <cell r="BD94" t="str">
            <v>.</v>
          </cell>
        </row>
        <row r="95">
          <cell r="BD95" t="str">
            <v>.</v>
          </cell>
        </row>
        <row r="96">
          <cell r="BD96" t="str">
            <v>.</v>
          </cell>
        </row>
        <row r="97">
          <cell r="BD97" t="str">
            <v>.</v>
          </cell>
        </row>
        <row r="98">
          <cell r="BD98" t="str">
            <v>.</v>
          </cell>
        </row>
        <row r="99">
          <cell r="BD99" t="str">
            <v>.</v>
          </cell>
        </row>
        <row r="100">
          <cell r="BD100" t="str">
            <v>.</v>
          </cell>
        </row>
        <row r="101">
          <cell r="BD101" t="str">
            <v>.</v>
          </cell>
        </row>
        <row r="102">
          <cell r="BD102" t="str">
            <v>.</v>
          </cell>
        </row>
        <row r="103">
          <cell r="BD103" t="str">
            <v>.</v>
          </cell>
        </row>
        <row r="104">
          <cell r="BD104" t="str">
            <v>.</v>
          </cell>
        </row>
        <row r="105">
          <cell r="BD105" t="str">
            <v>.</v>
          </cell>
        </row>
        <row r="106">
          <cell r="BD106" t="str">
            <v>.</v>
          </cell>
        </row>
        <row r="107">
          <cell r="BD107" t="str">
            <v>.</v>
          </cell>
        </row>
        <row r="108">
          <cell r="BD108" t="str">
            <v>.</v>
          </cell>
        </row>
        <row r="109">
          <cell r="BD109" t="str">
            <v>.</v>
          </cell>
        </row>
        <row r="110">
          <cell r="BD110" t="str">
            <v>.</v>
          </cell>
        </row>
        <row r="111">
          <cell r="BD111" t="str">
            <v>.</v>
          </cell>
        </row>
        <row r="112">
          <cell r="BD112" t="str">
            <v>.</v>
          </cell>
        </row>
        <row r="113">
          <cell r="BD113" t="str">
            <v>.</v>
          </cell>
        </row>
        <row r="114">
          <cell r="BD114" t="str">
            <v>.</v>
          </cell>
        </row>
        <row r="115">
          <cell r="BD115" t="str">
            <v>.</v>
          </cell>
        </row>
        <row r="116">
          <cell r="BD116" t="str">
            <v>.</v>
          </cell>
        </row>
        <row r="117">
          <cell r="BD117" t="str">
            <v>.</v>
          </cell>
        </row>
        <row r="118">
          <cell r="BD118" t="str">
            <v>.</v>
          </cell>
        </row>
        <row r="119">
          <cell r="BD119" t="str">
            <v>.</v>
          </cell>
        </row>
        <row r="120">
          <cell r="BD120" t="str">
            <v>.</v>
          </cell>
        </row>
        <row r="121">
          <cell r="BD121" t="str">
            <v>.</v>
          </cell>
        </row>
        <row r="122">
          <cell r="BD122" t="str">
            <v>.</v>
          </cell>
        </row>
        <row r="123">
          <cell r="BD123" t="str">
            <v>.</v>
          </cell>
        </row>
        <row r="124">
          <cell r="BD124" t="str">
            <v>.</v>
          </cell>
        </row>
        <row r="125">
          <cell r="BD125" t="str">
            <v>.</v>
          </cell>
        </row>
        <row r="126">
          <cell r="BD126" t="str">
            <v>.</v>
          </cell>
        </row>
        <row r="127">
          <cell r="BD127" t="str">
            <v>.</v>
          </cell>
        </row>
        <row r="128">
          <cell r="BD128" t="str">
            <v>.</v>
          </cell>
        </row>
        <row r="129">
          <cell r="BD129" t="str">
            <v>.</v>
          </cell>
        </row>
        <row r="130">
          <cell r="BD130" t="str">
            <v>.</v>
          </cell>
        </row>
        <row r="131">
          <cell r="BD131" t="str">
            <v>.</v>
          </cell>
        </row>
        <row r="132">
          <cell r="BD132" t="str">
            <v>.</v>
          </cell>
        </row>
        <row r="133">
          <cell r="BD133" t="str">
            <v>.</v>
          </cell>
        </row>
        <row r="134">
          <cell r="BD134" t="str">
            <v>.</v>
          </cell>
        </row>
        <row r="135">
          <cell r="BD135" t="str">
            <v>.</v>
          </cell>
        </row>
        <row r="136">
          <cell r="BD136" t="str">
            <v>.</v>
          </cell>
        </row>
        <row r="137">
          <cell r="BD137" t="str">
            <v>.</v>
          </cell>
        </row>
        <row r="138">
          <cell r="BD138" t="str">
            <v>.</v>
          </cell>
        </row>
        <row r="139">
          <cell r="BD139" t="str">
            <v>.</v>
          </cell>
        </row>
        <row r="140">
          <cell r="BD140" t="str">
            <v>.</v>
          </cell>
        </row>
        <row r="141">
          <cell r="BD141" t="str">
            <v>.</v>
          </cell>
        </row>
        <row r="142">
          <cell r="BD142" t="str">
            <v>.</v>
          </cell>
        </row>
        <row r="143">
          <cell r="BD143" t="str">
            <v>.</v>
          </cell>
        </row>
        <row r="144">
          <cell r="BD144" t="str">
            <v>.</v>
          </cell>
        </row>
        <row r="145">
          <cell r="BD145" t="str">
            <v>.</v>
          </cell>
        </row>
        <row r="146">
          <cell r="BD146" t="str">
            <v>.</v>
          </cell>
        </row>
        <row r="147">
          <cell r="BD147" t="str">
            <v>.</v>
          </cell>
        </row>
        <row r="148">
          <cell r="BD148" t="str">
            <v>.</v>
          </cell>
        </row>
        <row r="149">
          <cell r="BD149" t="str">
            <v>.</v>
          </cell>
        </row>
        <row r="150">
          <cell r="BD150" t="str">
            <v>.</v>
          </cell>
        </row>
        <row r="151">
          <cell r="BD151" t="str">
            <v>.</v>
          </cell>
        </row>
        <row r="152">
          <cell r="BD152" t="str">
            <v>.</v>
          </cell>
        </row>
        <row r="153">
          <cell r="BD153" t="str">
            <v>.</v>
          </cell>
        </row>
        <row r="154">
          <cell r="BD154" t="str">
            <v>.</v>
          </cell>
        </row>
        <row r="155">
          <cell r="BD155" t="str">
            <v>.</v>
          </cell>
        </row>
        <row r="156">
          <cell r="BD156" t="str">
            <v>.</v>
          </cell>
        </row>
        <row r="157">
          <cell r="BD157" t="str">
            <v>.</v>
          </cell>
        </row>
        <row r="158">
          <cell r="BD158" t="str">
            <v>.</v>
          </cell>
        </row>
        <row r="159">
          <cell r="BD159" t="str">
            <v>.</v>
          </cell>
        </row>
        <row r="160">
          <cell r="BD160" t="str">
            <v>.</v>
          </cell>
        </row>
        <row r="161">
          <cell r="BD161" t="str">
            <v>.</v>
          </cell>
        </row>
        <row r="162">
          <cell r="BD162" t="str">
            <v>.</v>
          </cell>
        </row>
        <row r="163">
          <cell r="BD163" t="str">
            <v>.</v>
          </cell>
        </row>
        <row r="164">
          <cell r="BD164" t="str">
            <v>.</v>
          </cell>
        </row>
        <row r="165">
          <cell r="BD165" t="str">
            <v>.</v>
          </cell>
        </row>
        <row r="166">
          <cell r="BD166" t="str">
            <v>.</v>
          </cell>
        </row>
        <row r="167">
          <cell r="BD167" t="str">
            <v>.</v>
          </cell>
        </row>
        <row r="168">
          <cell r="BD168" t="str">
            <v>.</v>
          </cell>
        </row>
        <row r="169">
          <cell r="BD169" t="str">
            <v>.</v>
          </cell>
        </row>
        <row r="170">
          <cell r="BD170" t="str">
            <v>.</v>
          </cell>
        </row>
        <row r="171">
          <cell r="BD171" t="str">
            <v>.</v>
          </cell>
        </row>
        <row r="172">
          <cell r="BD172" t="str">
            <v>.</v>
          </cell>
        </row>
        <row r="173">
          <cell r="BD173" t="str">
            <v>.</v>
          </cell>
        </row>
        <row r="174">
          <cell r="BD174" t="str">
            <v>.</v>
          </cell>
        </row>
        <row r="175">
          <cell r="BD175" t="str">
            <v>.</v>
          </cell>
        </row>
        <row r="176">
          <cell r="BD176" t="str">
            <v>.</v>
          </cell>
        </row>
        <row r="177">
          <cell r="BD177" t="str">
            <v>.</v>
          </cell>
        </row>
        <row r="178">
          <cell r="BD178" t="str">
            <v>.</v>
          </cell>
        </row>
        <row r="179">
          <cell r="BD179" t="str">
            <v>.</v>
          </cell>
        </row>
        <row r="180">
          <cell r="BD180" t="str">
            <v>.</v>
          </cell>
        </row>
        <row r="181">
          <cell r="BD181" t="str">
            <v>.</v>
          </cell>
        </row>
        <row r="182">
          <cell r="BD182" t="str">
            <v>.</v>
          </cell>
        </row>
        <row r="183">
          <cell r="BD183" t="str">
            <v>.</v>
          </cell>
        </row>
        <row r="184">
          <cell r="BD184" t="str">
            <v>.</v>
          </cell>
        </row>
        <row r="185">
          <cell r="BD185" t="str">
            <v>.</v>
          </cell>
        </row>
        <row r="186">
          <cell r="BD186" t="str">
            <v>.</v>
          </cell>
        </row>
        <row r="187">
          <cell r="BD187" t="str">
            <v>.</v>
          </cell>
        </row>
        <row r="188">
          <cell r="BD188" t="str">
            <v>.</v>
          </cell>
        </row>
        <row r="189">
          <cell r="BD189" t="str">
            <v>.</v>
          </cell>
        </row>
        <row r="190">
          <cell r="BD190" t="str">
            <v>.</v>
          </cell>
        </row>
        <row r="191">
          <cell r="BD191" t="str">
            <v>.</v>
          </cell>
        </row>
        <row r="192">
          <cell r="BD192" t="str">
            <v>.</v>
          </cell>
        </row>
        <row r="193">
          <cell r="BD193" t="str">
            <v>.</v>
          </cell>
        </row>
        <row r="194">
          <cell r="BD194" t="str">
            <v>.</v>
          </cell>
        </row>
        <row r="195">
          <cell r="BD195" t="str">
            <v>.</v>
          </cell>
        </row>
        <row r="196">
          <cell r="BD196" t="str">
            <v>.</v>
          </cell>
        </row>
        <row r="197">
          <cell r="BD197" t="str">
            <v>.</v>
          </cell>
        </row>
        <row r="198">
          <cell r="BD198" t="str">
            <v>.</v>
          </cell>
        </row>
        <row r="199">
          <cell r="BD199" t="str">
            <v>.</v>
          </cell>
        </row>
        <row r="200">
          <cell r="BD200" t="str">
            <v>.</v>
          </cell>
        </row>
        <row r="201">
          <cell r="BD201" t="str">
            <v>.</v>
          </cell>
        </row>
        <row r="202">
          <cell r="BD202" t="str">
            <v>.</v>
          </cell>
        </row>
        <row r="203">
          <cell r="BD203" t="str">
            <v>.</v>
          </cell>
        </row>
        <row r="204">
          <cell r="BD204" t="str">
            <v>.</v>
          </cell>
        </row>
        <row r="205">
          <cell r="BD205" t="str">
            <v>.</v>
          </cell>
        </row>
        <row r="206">
          <cell r="BD206" t="str">
            <v>.</v>
          </cell>
        </row>
        <row r="207">
          <cell r="BD207" t="str">
            <v>.</v>
          </cell>
        </row>
        <row r="208">
          <cell r="BD208" t="str">
            <v>.</v>
          </cell>
        </row>
        <row r="209">
          <cell r="BD209" t="str">
            <v>.</v>
          </cell>
        </row>
        <row r="210">
          <cell r="BD210" t="str">
            <v>.</v>
          </cell>
        </row>
        <row r="211">
          <cell r="BD211" t="str">
            <v>.</v>
          </cell>
        </row>
        <row r="212">
          <cell r="BD212" t="str">
            <v>.</v>
          </cell>
        </row>
        <row r="213">
          <cell r="BD213" t="str">
            <v>.</v>
          </cell>
        </row>
        <row r="214">
          <cell r="BD214" t="str">
            <v>.</v>
          </cell>
        </row>
        <row r="215">
          <cell r="BD215" t="str">
            <v>.</v>
          </cell>
        </row>
        <row r="216">
          <cell r="BD216" t="str">
            <v>.</v>
          </cell>
        </row>
        <row r="217">
          <cell r="BD217" t="str">
            <v>.</v>
          </cell>
        </row>
        <row r="218">
          <cell r="BD218" t="str">
            <v>.</v>
          </cell>
        </row>
        <row r="219">
          <cell r="BD219" t="str">
            <v>.</v>
          </cell>
        </row>
        <row r="220">
          <cell r="BD220" t="str">
            <v>.</v>
          </cell>
        </row>
        <row r="221">
          <cell r="BD221" t="str">
            <v>.</v>
          </cell>
        </row>
        <row r="222">
          <cell r="BD222" t="str">
            <v>.</v>
          </cell>
        </row>
        <row r="223">
          <cell r="BD223" t="str">
            <v>.</v>
          </cell>
        </row>
        <row r="224">
          <cell r="BD224" t="str">
            <v>.</v>
          </cell>
        </row>
        <row r="225">
          <cell r="BD225" t="str">
            <v>.</v>
          </cell>
        </row>
        <row r="226">
          <cell r="BD226" t="str">
            <v>.</v>
          </cell>
        </row>
        <row r="227">
          <cell r="BD227" t="str">
            <v>.</v>
          </cell>
        </row>
        <row r="228">
          <cell r="BD228" t="str">
            <v>.</v>
          </cell>
        </row>
        <row r="229">
          <cell r="BD229" t="str">
            <v>.</v>
          </cell>
        </row>
        <row r="230">
          <cell r="BD230" t="str">
            <v>.</v>
          </cell>
        </row>
        <row r="231">
          <cell r="BD231" t="str">
            <v>.</v>
          </cell>
        </row>
        <row r="232">
          <cell r="BD232" t="str">
            <v>.</v>
          </cell>
        </row>
        <row r="233">
          <cell r="BD233" t="str">
            <v>.</v>
          </cell>
        </row>
        <row r="234">
          <cell r="BD234" t="str">
            <v>.</v>
          </cell>
        </row>
        <row r="235">
          <cell r="BD235" t="str">
            <v>.</v>
          </cell>
        </row>
        <row r="236">
          <cell r="BD236" t="str">
            <v>.</v>
          </cell>
        </row>
        <row r="237">
          <cell r="BD237" t="str">
            <v>.</v>
          </cell>
        </row>
        <row r="238">
          <cell r="BD238" t="str">
            <v>.</v>
          </cell>
        </row>
        <row r="239">
          <cell r="BD239" t="str">
            <v>.</v>
          </cell>
        </row>
        <row r="240">
          <cell r="BD240" t="str">
            <v>.</v>
          </cell>
        </row>
        <row r="241">
          <cell r="BD241" t="str">
            <v>.</v>
          </cell>
        </row>
        <row r="242">
          <cell r="BD242" t="str">
            <v>.</v>
          </cell>
        </row>
        <row r="243">
          <cell r="BD243" t="str">
            <v>.</v>
          </cell>
        </row>
        <row r="244">
          <cell r="BD244" t="str">
            <v>.</v>
          </cell>
        </row>
        <row r="245">
          <cell r="BD245" t="str">
            <v>.</v>
          </cell>
        </row>
        <row r="246">
          <cell r="BD246" t="str">
            <v>.</v>
          </cell>
        </row>
        <row r="247">
          <cell r="BD247" t="str">
            <v>.</v>
          </cell>
        </row>
        <row r="248">
          <cell r="BD248" t="str">
            <v>.</v>
          </cell>
        </row>
        <row r="249">
          <cell r="BD249" t="str">
            <v>.</v>
          </cell>
        </row>
        <row r="250">
          <cell r="BD250" t="str">
            <v>.</v>
          </cell>
        </row>
        <row r="251">
          <cell r="BD251" t="str">
            <v>.</v>
          </cell>
        </row>
        <row r="252">
          <cell r="BD252" t="str">
            <v>.</v>
          </cell>
        </row>
        <row r="253">
          <cell r="BD253" t="str">
            <v>.</v>
          </cell>
        </row>
        <row r="254">
          <cell r="BD254" t="str">
            <v>.</v>
          </cell>
        </row>
        <row r="255">
          <cell r="BD255" t="str">
            <v>.</v>
          </cell>
        </row>
        <row r="256">
          <cell r="BD256" t="str">
            <v>.</v>
          </cell>
        </row>
        <row r="257">
          <cell r="BD257" t="str">
            <v>.</v>
          </cell>
        </row>
        <row r="258">
          <cell r="BD258" t="str">
            <v>.</v>
          </cell>
        </row>
        <row r="259">
          <cell r="BD259" t="str">
            <v>.</v>
          </cell>
        </row>
        <row r="260">
          <cell r="BD260" t="str">
            <v>.</v>
          </cell>
        </row>
        <row r="261">
          <cell r="BD261" t="str">
            <v>.</v>
          </cell>
        </row>
        <row r="262">
          <cell r="BD262" t="str">
            <v>.</v>
          </cell>
        </row>
        <row r="263">
          <cell r="BD263" t="str">
            <v>.</v>
          </cell>
        </row>
        <row r="264">
          <cell r="BD264" t="str">
            <v>.</v>
          </cell>
        </row>
        <row r="265">
          <cell r="BD265" t="str">
            <v>.</v>
          </cell>
        </row>
        <row r="266">
          <cell r="BD266" t="str">
            <v>.</v>
          </cell>
        </row>
        <row r="267">
          <cell r="BD267" t="str">
            <v>.</v>
          </cell>
        </row>
        <row r="268">
          <cell r="BD268" t="str">
            <v>.</v>
          </cell>
        </row>
        <row r="269">
          <cell r="BD269" t="str">
            <v>.</v>
          </cell>
        </row>
        <row r="270">
          <cell r="BD270" t="str">
            <v>.</v>
          </cell>
        </row>
        <row r="271">
          <cell r="BD271" t="str">
            <v>.</v>
          </cell>
        </row>
        <row r="272">
          <cell r="BD272" t="str">
            <v>.</v>
          </cell>
        </row>
        <row r="273">
          <cell r="BD273" t="str">
            <v>.</v>
          </cell>
        </row>
        <row r="274">
          <cell r="BD274" t="str">
            <v>.</v>
          </cell>
        </row>
        <row r="275">
          <cell r="BD275" t="str">
            <v>.</v>
          </cell>
        </row>
        <row r="276">
          <cell r="BD276" t="str">
            <v>.</v>
          </cell>
        </row>
        <row r="277">
          <cell r="BD277" t="str">
            <v>.</v>
          </cell>
        </row>
        <row r="278">
          <cell r="BD278" t="str">
            <v>.</v>
          </cell>
        </row>
        <row r="279">
          <cell r="BD279" t="str">
            <v>.</v>
          </cell>
        </row>
        <row r="280">
          <cell r="BD280" t="str">
            <v>.</v>
          </cell>
        </row>
        <row r="281">
          <cell r="BD281" t="str">
            <v>.</v>
          </cell>
        </row>
        <row r="282">
          <cell r="BD282" t="str">
            <v>.</v>
          </cell>
        </row>
        <row r="283">
          <cell r="BD283" t="str">
            <v>.</v>
          </cell>
        </row>
        <row r="284">
          <cell r="BD284" t="str">
            <v>.</v>
          </cell>
        </row>
        <row r="285">
          <cell r="BD285" t="str">
            <v>.</v>
          </cell>
        </row>
        <row r="286">
          <cell r="BD286" t="str">
            <v>.</v>
          </cell>
        </row>
        <row r="287">
          <cell r="BD287" t="str">
            <v>.</v>
          </cell>
        </row>
        <row r="288">
          <cell r="BD288" t="str">
            <v>.</v>
          </cell>
        </row>
        <row r="289">
          <cell r="BD289" t="str">
            <v>.</v>
          </cell>
        </row>
        <row r="290">
          <cell r="BD290" t="str">
            <v>.</v>
          </cell>
        </row>
        <row r="291">
          <cell r="BD291" t="str">
            <v>.</v>
          </cell>
        </row>
        <row r="292">
          <cell r="BD292" t="str">
            <v>.</v>
          </cell>
        </row>
        <row r="293">
          <cell r="BD293" t="str">
            <v>.</v>
          </cell>
        </row>
        <row r="294">
          <cell r="BD294" t="str">
            <v>.</v>
          </cell>
        </row>
        <row r="295">
          <cell r="BD295" t="str">
            <v>.</v>
          </cell>
        </row>
        <row r="296">
          <cell r="BD296" t="str">
            <v>.</v>
          </cell>
        </row>
        <row r="297">
          <cell r="BD297" t="str">
            <v>.</v>
          </cell>
        </row>
        <row r="298">
          <cell r="BD298" t="str">
            <v>.</v>
          </cell>
        </row>
        <row r="299">
          <cell r="BD299" t="str">
            <v>.</v>
          </cell>
        </row>
        <row r="300">
          <cell r="BD300" t="str">
            <v>.</v>
          </cell>
        </row>
        <row r="301">
          <cell r="BD301" t="str">
            <v>.</v>
          </cell>
        </row>
        <row r="302">
          <cell r="BD302" t="str">
            <v>.</v>
          </cell>
        </row>
        <row r="303">
          <cell r="BD303" t="str">
            <v>.</v>
          </cell>
        </row>
        <row r="304">
          <cell r="BD304" t="str">
            <v>.</v>
          </cell>
        </row>
        <row r="305">
          <cell r="BD305" t="str">
            <v>.</v>
          </cell>
        </row>
        <row r="306">
          <cell r="BD306" t="str">
            <v>.</v>
          </cell>
        </row>
        <row r="307">
          <cell r="BD307" t="str">
            <v>.</v>
          </cell>
        </row>
        <row r="308">
          <cell r="BD308" t="str">
            <v>.</v>
          </cell>
        </row>
        <row r="309">
          <cell r="BD309" t="str">
            <v>.</v>
          </cell>
        </row>
        <row r="310">
          <cell r="BD310" t="str">
            <v>.</v>
          </cell>
        </row>
        <row r="311">
          <cell r="BD311" t="str">
            <v>.</v>
          </cell>
        </row>
        <row r="312">
          <cell r="BD312" t="str">
            <v>.</v>
          </cell>
        </row>
        <row r="313">
          <cell r="BD313" t="str">
            <v>.</v>
          </cell>
        </row>
        <row r="314">
          <cell r="BD314" t="str">
            <v>.</v>
          </cell>
        </row>
        <row r="315">
          <cell r="BD315" t="str">
            <v>.</v>
          </cell>
        </row>
        <row r="316">
          <cell r="BD316" t="str">
            <v>.</v>
          </cell>
        </row>
        <row r="317">
          <cell r="BD317" t="str">
            <v>.</v>
          </cell>
        </row>
        <row r="318">
          <cell r="BD318" t="str">
            <v>.</v>
          </cell>
        </row>
        <row r="319">
          <cell r="BD319" t="str">
            <v>.</v>
          </cell>
        </row>
        <row r="320">
          <cell r="BD320" t="str">
            <v>.</v>
          </cell>
        </row>
        <row r="321">
          <cell r="BD321" t="str">
            <v>.</v>
          </cell>
        </row>
        <row r="322">
          <cell r="BD322" t="str">
            <v>.</v>
          </cell>
        </row>
        <row r="323">
          <cell r="BD323" t="str">
            <v>.</v>
          </cell>
        </row>
        <row r="324">
          <cell r="BD324" t="str">
            <v>.</v>
          </cell>
        </row>
        <row r="325">
          <cell r="BD325" t="str">
            <v>.</v>
          </cell>
        </row>
        <row r="326">
          <cell r="BD326" t="str">
            <v>.</v>
          </cell>
        </row>
        <row r="327">
          <cell r="BD327" t="str">
            <v>.</v>
          </cell>
        </row>
        <row r="328">
          <cell r="BD328" t="str">
            <v>.</v>
          </cell>
        </row>
        <row r="329">
          <cell r="BD329" t="str">
            <v>.</v>
          </cell>
        </row>
        <row r="330">
          <cell r="BD330" t="str">
            <v>.</v>
          </cell>
        </row>
        <row r="331">
          <cell r="BD331" t="str">
            <v>.</v>
          </cell>
        </row>
        <row r="332">
          <cell r="BD332" t="str">
            <v>.</v>
          </cell>
        </row>
        <row r="333">
          <cell r="BD333" t="str">
            <v>.</v>
          </cell>
        </row>
        <row r="334">
          <cell r="BD334" t="str">
            <v>.</v>
          </cell>
        </row>
        <row r="335">
          <cell r="BD335" t="str">
            <v>.</v>
          </cell>
        </row>
        <row r="336">
          <cell r="BD336" t="str">
            <v>.</v>
          </cell>
        </row>
        <row r="337">
          <cell r="BD337" t="str">
            <v>.</v>
          </cell>
        </row>
        <row r="338">
          <cell r="BD338" t="str">
            <v>.</v>
          </cell>
        </row>
        <row r="339">
          <cell r="BD339" t="str">
            <v>.</v>
          </cell>
        </row>
        <row r="340">
          <cell r="BD340" t="str">
            <v>.</v>
          </cell>
        </row>
        <row r="341">
          <cell r="BD341" t="str">
            <v>.</v>
          </cell>
        </row>
        <row r="342">
          <cell r="BD342" t="str">
            <v>.</v>
          </cell>
        </row>
        <row r="343">
          <cell r="BD343" t="str">
            <v>.</v>
          </cell>
        </row>
        <row r="344">
          <cell r="BD344" t="str">
            <v>.</v>
          </cell>
        </row>
        <row r="345">
          <cell r="BD345" t="str">
            <v>.</v>
          </cell>
        </row>
        <row r="346">
          <cell r="BD346" t="str">
            <v>.</v>
          </cell>
        </row>
        <row r="347">
          <cell r="BD347" t="str">
            <v>.</v>
          </cell>
        </row>
        <row r="348">
          <cell r="BD348" t="str">
            <v>.</v>
          </cell>
        </row>
        <row r="349">
          <cell r="BD349" t="str">
            <v>.</v>
          </cell>
        </row>
        <row r="350">
          <cell r="BD350" t="str">
            <v>.</v>
          </cell>
        </row>
        <row r="351">
          <cell r="BD351" t="str">
            <v>.</v>
          </cell>
        </row>
        <row r="352">
          <cell r="BD352" t="str">
            <v>.</v>
          </cell>
        </row>
        <row r="353">
          <cell r="BD353" t="str">
            <v>.</v>
          </cell>
        </row>
        <row r="354">
          <cell r="BD354" t="str">
            <v>.</v>
          </cell>
        </row>
        <row r="355">
          <cell r="BD355" t="str">
            <v>.</v>
          </cell>
        </row>
        <row r="356">
          <cell r="BD356" t="str">
            <v>.</v>
          </cell>
        </row>
        <row r="357">
          <cell r="BD357" t="str">
            <v>.</v>
          </cell>
        </row>
        <row r="358">
          <cell r="BD358" t="str">
            <v>.</v>
          </cell>
        </row>
        <row r="359">
          <cell r="BD359" t="str">
            <v>.</v>
          </cell>
        </row>
        <row r="360">
          <cell r="BD360" t="str">
            <v>.</v>
          </cell>
        </row>
        <row r="361">
          <cell r="BD361" t="str">
            <v>.</v>
          </cell>
        </row>
        <row r="362">
          <cell r="BD362" t="str">
            <v>.</v>
          </cell>
        </row>
        <row r="363">
          <cell r="BD363" t="str">
            <v>.</v>
          </cell>
        </row>
        <row r="364">
          <cell r="BD364" t="str">
            <v>.</v>
          </cell>
        </row>
        <row r="365">
          <cell r="BD365" t="str">
            <v>.</v>
          </cell>
        </row>
        <row r="366">
          <cell r="BD366" t="str">
            <v>.</v>
          </cell>
        </row>
        <row r="367">
          <cell r="BD367" t="str">
            <v>.</v>
          </cell>
        </row>
        <row r="368">
          <cell r="BD368" t="str">
            <v>.</v>
          </cell>
        </row>
        <row r="369">
          <cell r="BD369" t="str">
            <v>.</v>
          </cell>
        </row>
        <row r="370">
          <cell r="BD370" t="str">
            <v>.</v>
          </cell>
        </row>
        <row r="371">
          <cell r="BD371" t="str">
            <v>.</v>
          </cell>
        </row>
        <row r="372">
          <cell r="BD372" t="str">
            <v>.</v>
          </cell>
        </row>
        <row r="373">
          <cell r="BD373" t="str">
            <v>.</v>
          </cell>
        </row>
        <row r="374">
          <cell r="BD374" t="str">
            <v>.</v>
          </cell>
        </row>
        <row r="375">
          <cell r="BD375" t="str">
            <v>.</v>
          </cell>
        </row>
        <row r="376">
          <cell r="BD376" t="str">
            <v>.</v>
          </cell>
        </row>
        <row r="377">
          <cell r="BD377" t="str">
            <v>.</v>
          </cell>
        </row>
        <row r="378">
          <cell r="BD378" t="str">
            <v>.</v>
          </cell>
        </row>
        <row r="379">
          <cell r="BD379" t="str">
            <v>.</v>
          </cell>
        </row>
        <row r="380">
          <cell r="BD380" t="str">
            <v>.</v>
          </cell>
        </row>
        <row r="381">
          <cell r="BD381" t="str">
            <v>.</v>
          </cell>
        </row>
        <row r="382">
          <cell r="BD382" t="str">
            <v>.</v>
          </cell>
        </row>
        <row r="383">
          <cell r="BD383" t="str">
            <v>.</v>
          </cell>
        </row>
        <row r="384">
          <cell r="BD384" t="str">
            <v>.</v>
          </cell>
        </row>
        <row r="385">
          <cell r="BD385" t="str">
            <v>.</v>
          </cell>
        </row>
        <row r="386">
          <cell r="BD386" t="str">
            <v>.</v>
          </cell>
        </row>
        <row r="387">
          <cell r="BD387" t="str">
            <v>.</v>
          </cell>
        </row>
        <row r="388">
          <cell r="BD388" t="str">
            <v>.</v>
          </cell>
        </row>
        <row r="389">
          <cell r="BD389" t="str">
            <v>.</v>
          </cell>
        </row>
        <row r="390">
          <cell r="BD390" t="str">
            <v>.</v>
          </cell>
        </row>
        <row r="391">
          <cell r="BD391" t="str">
            <v>.</v>
          </cell>
        </row>
        <row r="392">
          <cell r="BD392" t="str">
            <v>.</v>
          </cell>
        </row>
        <row r="393">
          <cell r="BD393" t="str">
            <v>.</v>
          </cell>
        </row>
        <row r="394">
          <cell r="BD394" t="str">
            <v>.</v>
          </cell>
        </row>
        <row r="395">
          <cell r="BD395" t="str">
            <v>.</v>
          </cell>
        </row>
        <row r="396">
          <cell r="BD396" t="str">
            <v>.</v>
          </cell>
        </row>
        <row r="397">
          <cell r="BD397" t="str">
            <v>.</v>
          </cell>
        </row>
        <row r="398">
          <cell r="BD398" t="str">
            <v>.</v>
          </cell>
        </row>
        <row r="399">
          <cell r="BD399" t="str">
            <v>.</v>
          </cell>
        </row>
        <row r="400">
          <cell r="BD400" t="str">
            <v>.</v>
          </cell>
        </row>
        <row r="401">
          <cell r="BD401" t="str">
            <v>.</v>
          </cell>
        </row>
        <row r="402">
          <cell r="BD402" t="str">
            <v>.</v>
          </cell>
        </row>
        <row r="403">
          <cell r="BD403" t="str">
            <v>.</v>
          </cell>
        </row>
        <row r="404">
          <cell r="BD404" t="str">
            <v>.</v>
          </cell>
        </row>
        <row r="405">
          <cell r="BD405" t="str">
            <v>.</v>
          </cell>
        </row>
        <row r="406">
          <cell r="BD406" t="str">
            <v>.</v>
          </cell>
        </row>
        <row r="407">
          <cell r="BD407" t="str">
            <v>.</v>
          </cell>
        </row>
        <row r="408">
          <cell r="BD408" t="str">
            <v>.</v>
          </cell>
        </row>
        <row r="409">
          <cell r="BD409" t="str">
            <v>.</v>
          </cell>
        </row>
        <row r="410">
          <cell r="BD410" t="str">
            <v>.</v>
          </cell>
        </row>
        <row r="411">
          <cell r="BD411" t="str">
            <v>.</v>
          </cell>
        </row>
        <row r="412">
          <cell r="BD412" t="str">
            <v>.</v>
          </cell>
        </row>
        <row r="413">
          <cell r="BD413" t="str">
            <v>.</v>
          </cell>
        </row>
        <row r="414">
          <cell r="BD414" t="str">
            <v>.</v>
          </cell>
        </row>
        <row r="415">
          <cell r="BD415" t="str">
            <v>.</v>
          </cell>
        </row>
        <row r="416">
          <cell r="BD416" t="str">
            <v>.</v>
          </cell>
        </row>
        <row r="417">
          <cell r="BD417" t="str">
            <v>.</v>
          </cell>
        </row>
        <row r="418">
          <cell r="BD418" t="str">
            <v>.</v>
          </cell>
        </row>
        <row r="419">
          <cell r="BD419" t="str">
            <v>.</v>
          </cell>
        </row>
        <row r="420">
          <cell r="BD420" t="str">
            <v>.</v>
          </cell>
        </row>
        <row r="421">
          <cell r="BD421" t="str">
            <v>.</v>
          </cell>
        </row>
        <row r="422">
          <cell r="BD422" t="str">
            <v>.</v>
          </cell>
        </row>
        <row r="423">
          <cell r="BD423" t="str">
            <v>.</v>
          </cell>
        </row>
        <row r="424">
          <cell r="BD424" t="str">
            <v>.</v>
          </cell>
        </row>
        <row r="425">
          <cell r="BD425" t="str">
            <v>.</v>
          </cell>
        </row>
        <row r="426">
          <cell r="BD426" t="str">
            <v>.</v>
          </cell>
        </row>
        <row r="427">
          <cell r="BD427" t="str">
            <v>.</v>
          </cell>
        </row>
        <row r="428">
          <cell r="BD428" t="str">
            <v>.</v>
          </cell>
        </row>
        <row r="429">
          <cell r="BD429" t="str">
            <v>.</v>
          </cell>
        </row>
        <row r="430">
          <cell r="BD430" t="str">
            <v>.</v>
          </cell>
        </row>
        <row r="431">
          <cell r="BD431" t="str">
            <v>.</v>
          </cell>
        </row>
        <row r="432">
          <cell r="BD432" t="str">
            <v>.</v>
          </cell>
        </row>
        <row r="433">
          <cell r="BD433" t="str">
            <v>.</v>
          </cell>
        </row>
        <row r="434">
          <cell r="BD434" t="str">
            <v>.</v>
          </cell>
        </row>
        <row r="435">
          <cell r="BD435" t="str">
            <v>.</v>
          </cell>
        </row>
        <row r="436">
          <cell r="BD436" t="str">
            <v>.</v>
          </cell>
        </row>
        <row r="437">
          <cell r="BD437" t="str">
            <v>.</v>
          </cell>
        </row>
        <row r="438">
          <cell r="BD438" t="str">
            <v>.</v>
          </cell>
        </row>
        <row r="439">
          <cell r="BD439" t="str">
            <v>.</v>
          </cell>
        </row>
        <row r="440">
          <cell r="BD440" t="str">
            <v>.</v>
          </cell>
        </row>
        <row r="441">
          <cell r="BD441" t="str">
            <v>.</v>
          </cell>
        </row>
        <row r="442">
          <cell r="BD442" t="str">
            <v>.</v>
          </cell>
        </row>
        <row r="443">
          <cell r="BD443" t="str">
            <v>.</v>
          </cell>
        </row>
        <row r="444">
          <cell r="BD444" t="str">
            <v>.</v>
          </cell>
        </row>
        <row r="445">
          <cell r="BD445" t="str">
            <v>.</v>
          </cell>
        </row>
        <row r="446">
          <cell r="BD446" t="str">
            <v>.</v>
          </cell>
        </row>
        <row r="447">
          <cell r="BD447" t="str">
            <v>.</v>
          </cell>
        </row>
        <row r="448">
          <cell r="BD448" t="str">
            <v>.</v>
          </cell>
        </row>
        <row r="449">
          <cell r="BD449" t="str">
            <v>.</v>
          </cell>
        </row>
        <row r="450">
          <cell r="BD450" t="str">
            <v>.</v>
          </cell>
        </row>
        <row r="451">
          <cell r="BD451" t="str">
            <v>.</v>
          </cell>
        </row>
        <row r="452">
          <cell r="BD452" t="str">
            <v>.</v>
          </cell>
        </row>
        <row r="453">
          <cell r="BD453" t="str">
            <v>.</v>
          </cell>
        </row>
        <row r="454">
          <cell r="BD454" t="str">
            <v>.</v>
          </cell>
        </row>
        <row r="455">
          <cell r="BD455" t="str">
            <v>.</v>
          </cell>
        </row>
        <row r="456">
          <cell r="BD456" t="str">
            <v>.</v>
          </cell>
        </row>
        <row r="457">
          <cell r="BD457" t="str">
            <v>.</v>
          </cell>
        </row>
        <row r="458">
          <cell r="BD458" t="str">
            <v>.</v>
          </cell>
        </row>
        <row r="459">
          <cell r="BD459" t="str">
            <v>.</v>
          </cell>
        </row>
        <row r="460">
          <cell r="BD460" t="str">
            <v>.</v>
          </cell>
        </row>
        <row r="461">
          <cell r="BD461" t="str">
            <v>.</v>
          </cell>
        </row>
        <row r="462">
          <cell r="BD462" t="str">
            <v>.</v>
          </cell>
        </row>
        <row r="463">
          <cell r="BD463" t="str">
            <v>.</v>
          </cell>
        </row>
        <row r="464">
          <cell r="BD464" t="str">
            <v>.</v>
          </cell>
        </row>
        <row r="465">
          <cell r="BD465" t="str">
            <v>.</v>
          </cell>
        </row>
        <row r="466">
          <cell r="BD466" t="str">
            <v>.</v>
          </cell>
        </row>
        <row r="467">
          <cell r="BD467" t="str">
            <v>.</v>
          </cell>
        </row>
        <row r="468">
          <cell r="BD468" t="str">
            <v>.</v>
          </cell>
        </row>
        <row r="469">
          <cell r="BD469" t="str">
            <v>.</v>
          </cell>
        </row>
        <row r="470">
          <cell r="BD470" t="str">
            <v>.</v>
          </cell>
        </row>
        <row r="471">
          <cell r="BD471" t="str">
            <v>.</v>
          </cell>
        </row>
        <row r="472">
          <cell r="BD472" t="str">
            <v>.</v>
          </cell>
        </row>
        <row r="473">
          <cell r="BD473" t="str">
            <v>.</v>
          </cell>
        </row>
        <row r="474">
          <cell r="BD474" t="str">
            <v>.</v>
          </cell>
        </row>
        <row r="475">
          <cell r="BD475" t="str">
            <v>.</v>
          </cell>
        </row>
        <row r="476">
          <cell r="BD476" t="str">
            <v>.</v>
          </cell>
        </row>
        <row r="477">
          <cell r="BD477" t="str">
            <v>.</v>
          </cell>
        </row>
        <row r="478">
          <cell r="BD478" t="str">
            <v>.</v>
          </cell>
        </row>
        <row r="479">
          <cell r="BD479" t="str">
            <v>.</v>
          </cell>
        </row>
        <row r="480">
          <cell r="BD480" t="str">
            <v>.</v>
          </cell>
        </row>
        <row r="481">
          <cell r="BD481" t="str">
            <v>.</v>
          </cell>
        </row>
        <row r="482">
          <cell r="BD482" t="str">
            <v>.</v>
          </cell>
        </row>
        <row r="483">
          <cell r="BD483" t="str">
            <v>.</v>
          </cell>
        </row>
        <row r="484">
          <cell r="BD484" t="str">
            <v>.</v>
          </cell>
        </row>
        <row r="485">
          <cell r="BD485" t="str">
            <v>.</v>
          </cell>
        </row>
        <row r="486">
          <cell r="BD486" t="str">
            <v>.</v>
          </cell>
        </row>
        <row r="487">
          <cell r="BD487" t="str">
            <v>.</v>
          </cell>
        </row>
        <row r="488">
          <cell r="BD488" t="str">
            <v>.</v>
          </cell>
        </row>
        <row r="489">
          <cell r="BD489" t="str">
            <v>.</v>
          </cell>
        </row>
        <row r="490">
          <cell r="BD490" t="str">
            <v>.</v>
          </cell>
        </row>
        <row r="491">
          <cell r="BD491" t="str">
            <v>.</v>
          </cell>
        </row>
        <row r="492">
          <cell r="BD492" t="str">
            <v>.</v>
          </cell>
        </row>
        <row r="493">
          <cell r="BD493" t="str">
            <v>.</v>
          </cell>
        </row>
        <row r="494">
          <cell r="BD494" t="str">
            <v>.</v>
          </cell>
        </row>
        <row r="495">
          <cell r="BD495" t="str">
            <v>.</v>
          </cell>
        </row>
        <row r="496">
          <cell r="BD496" t="str">
            <v>.</v>
          </cell>
        </row>
        <row r="497">
          <cell r="BD497" t="str">
            <v>.</v>
          </cell>
        </row>
        <row r="498">
          <cell r="BD498" t="str">
            <v>.</v>
          </cell>
        </row>
        <row r="499">
          <cell r="BD499" t="str">
            <v>.</v>
          </cell>
        </row>
        <row r="500">
          <cell r="BD500" t="str">
            <v>.</v>
          </cell>
        </row>
        <row r="501">
          <cell r="BD501" t="str">
            <v>.</v>
          </cell>
        </row>
        <row r="502">
          <cell r="BD502" t="str">
            <v>.</v>
          </cell>
        </row>
        <row r="503">
          <cell r="BD503" t="str">
            <v>.</v>
          </cell>
        </row>
        <row r="504">
          <cell r="BD504" t="str">
            <v>.</v>
          </cell>
        </row>
        <row r="505">
          <cell r="BD505" t="str">
            <v>.</v>
          </cell>
        </row>
        <row r="506">
          <cell r="BD506" t="str">
            <v>.</v>
          </cell>
        </row>
        <row r="507">
          <cell r="BD507" t="str">
            <v>.</v>
          </cell>
        </row>
        <row r="508">
          <cell r="BD508" t="str">
            <v>.</v>
          </cell>
        </row>
        <row r="509">
          <cell r="BD509" t="str">
            <v>.</v>
          </cell>
        </row>
        <row r="510">
          <cell r="BD510" t="str">
            <v>.</v>
          </cell>
        </row>
        <row r="511">
          <cell r="BD511" t="str">
            <v>.</v>
          </cell>
        </row>
        <row r="512">
          <cell r="BD512" t="str">
            <v>.</v>
          </cell>
        </row>
        <row r="513">
          <cell r="BD513" t="str">
            <v>.</v>
          </cell>
        </row>
        <row r="514">
          <cell r="BD514" t="str">
            <v>.</v>
          </cell>
        </row>
        <row r="515">
          <cell r="BD515" t="str">
            <v>.</v>
          </cell>
        </row>
        <row r="516">
          <cell r="BD516" t="str">
            <v>.</v>
          </cell>
        </row>
        <row r="517">
          <cell r="BD517" t="str">
            <v>.</v>
          </cell>
        </row>
        <row r="518">
          <cell r="BD518" t="str">
            <v>.</v>
          </cell>
        </row>
        <row r="519">
          <cell r="BD519" t="str">
            <v>.</v>
          </cell>
        </row>
        <row r="520">
          <cell r="BD520" t="str">
            <v>.</v>
          </cell>
        </row>
        <row r="521">
          <cell r="BD521" t="str">
            <v>.</v>
          </cell>
        </row>
        <row r="522">
          <cell r="BD522" t="str">
            <v>.</v>
          </cell>
        </row>
        <row r="523">
          <cell r="BD523" t="str">
            <v>.</v>
          </cell>
        </row>
        <row r="524">
          <cell r="BD524" t="str">
            <v>.</v>
          </cell>
        </row>
        <row r="525">
          <cell r="BD525" t="str">
            <v>.</v>
          </cell>
        </row>
        <row r="526">
          <cell r="BD526" t="str">
            <v>.</v>
          </cell>
        </row>
        <row r="527">
          <cell r="BD527" t="str">
            <v>.</v>
          </cell>
        </row>
        <row r="528">
          <cell r="BD528" t="str">
            <v>.</v>
          </cell>
        </row>
        <row r="529">
          <cell r="BD529" t="str">
            <v>.</v>
          </cell>
        </row>
        <row r="530">
          <cell r="BD530" t="str">
            <v>.</v>
          </cell>
        </row>
        <row r="531">
          <cell r="BD531" t="str">
            <v>.</v>
          </cell>
        </row>
        <row r="532">
          <cell r="BD532" t="str">
            <v>.</v>
          </cell>
        </row>
        <row r="533">
          <cell r="BD533" t="str">
            <v>.</v>
          </cell>
        </row>
        <row r="534">
          <cell r="BD534" t="str">
            <v>.</v>
          </cell>
        </row>
        <row r="535">
          <cell r="BD535" t="str">
            <v>.</v>
          </cell>
        </row>
        <row r="536">
          <cell r="BD536" t="str">
            <v>.</v>
          </cell>
        </row>
        <row r="537">
          <cell r="BD537" t="str">
            <v>.</v>
          </cell>
        </row>
        <row r="538">
          <cell r="BD538" t="str">
            <v>.</v>
          </cell>
        </row>
        <row r="539">
          <cell r="BD539" t="str">
            <v>.</v>
          </cell>
        </row>
        <row r="540">
          <cell r="BD540" t="str">
            <v>.</v>
          </cell>
        </row>
        <row r="541">
          <cell r="BD541" t="str">
            <v>.</v>
          </cell>
        </row>
        <row r="542">
          <cell r="BD542" t="str">
            <v>.</v>
          </cell>
        </row>
        <row r="543">
          <cell r="BD543" t="str">
            <v>.</v>
          </cell>
        </row>
        <row r="544">
          <cell r="BD544" t="str">
            <v>.</v>
          </cell>
        </row>
        <row r="545">
          <cell r="BD545" t="str">
            <v>.</v>
          </cell>
        </row>
        <row r="546">
          <cell r="BD546" t="str">
            <v>.</v>
          </cell>
        </row>
        <row r="547">
          <cell r="BD547" t="str">
            <v>.</v>
          </cell>
        </row>
        <row r="548">
          <cell r="BD548" t="str">
            <v>.</v>
          </cell>
        </row>
        <row r="549">
          <cell r="BD549" t="str">
            <v>.</v>
          </cell>
        </row>
        <row r="550">
          <cell r="BD550" t="str">
            <v>.</v>
          </cell>
        </row>
        <row r="551">
          <cell r="BD551" t="str">
            <v>.</v>
          </cell>
        </row>
        <row r="552">
          <cell r="BD552" t="str">
            <v>.</v>
          </cell>
        </row>
        <row r="553">
          <cell r="BD553" t="str">
            <v>.</v>
          </cell>
        </row>
        <row r="554">
          <cell r="BD554" t="str">
            <v>.</v>
          </cell>
        </row>
        <row r="555">
          <cell r="BD555" t="str">
            <v>.</v>
          </cell>
        </row>
        <row r="556">
          <cell r="BD556" t="str">
            <v>.</v>
          </cell>
        </row>
        <row r="557">
          <cell r="BD557" t="str">
            <v>.</v>
          </cell>
        </row>
        <row r="558">
          <cell r="BD558" t="str">
            <v>.</v>
          </cell>
        </row>
        <row r="559">
          <cell r="BD559" t="str">
            <v>.</v>
          </cell>
        </row>
        <row r="560">
          <cell r="BD560" t="str">
            <v>.</v>
          </cell>
        </row>
        <row r="561">
          <cell r="BD561" t="str">
            <v>.</v>
          </cell>
        </row>
        <row r="562">
          <cell r="BD562" t="str">
            <v>.</v>
          </cell>
        </row>
        <row r="563">
          <cell r="BD563" t="str">
            <v>.</v>
          </cell>
        </row>
        <row r="564">
          <cell r="BD564" t="str">
            <v>.</v>
          </cell>
        </row>
        <row r="565">
          <cell r="BD565" t="str">
            <v>.</v>
          </cell>
        </row>
        <row r="566">
          <cell r="BD566" t="str">
            <v>.</v>
          </cell>
        </row>
        <row r="567">
          <cell r="BD567" t="str">
            <v>.</v>
          </cell>
        </row>
        <row r="568">
          <cell r="BD568" t="str">
            <v>.</v>
          </cell>
        </row>
        <row r="569">
          <cell r="BD569" t="str">
            <v>.</v>
          </cell>
        </row>
        <row r="570">
          <cell r="BD570" t="str">
            <v>.</v>
          </cell>
        </row>
        <row r="571">
          <cell r="BD571" t="str">
            <v>.</v>
          </cell>
        </row>
        <row r="572">
          <cell r="BD572" t="str">
            <v>.</v>
          </cell>
        </row>
        <row r="573">
          <cell r="BD573" t="str">
            <v>.</v>
          </cell>
        </row>
        <row r="574">
          <cell r="BD574" t="str">
            <v>.</v>
          </cell>
        </row>
        <row r="575">
          <cell r="BD575" t="str">
            <v>.</v>
          </cell>
        </row>
        <row r="576">
          <cell r="BD576" t="str">
            <v>.</v>
          </cell>
        </row>
        <row r="577">
          <cell r="BD577" t="str">
            <v>.</v>
          </cell>
        </row>
        <row r="578">
          <cell r="BD578" t="str">
            <v>.</v>
          </cell>
        </row>
        <row r="579">
          <cell r="BD579" t="str">
            <v>.</v>
          </cell>
        </row>
        <row r="580">
          <cell r="BD580" t="str">
            <v>.</v>
          </cell>
        </row>
        <row r="581">
          <cell r="BD581" t="str">
            <v>.</v>
          </cell>
        </row>
        <row r="582">
          <cell r="BD582" t="str">
            <v>.</v>
          </cell>
        </row>
        <row r="583">
          <cell r="BD583" t="str">
            <v>.</v>
          </cell>
        </row>
        <row r="584">
          <cell r="BD584" t="str">
            <v>.</v>
          </cell>
        </row>
        <row r="585">
          <cell r="BD585" t="str">
            <v>.</v>
          </cell>
        </row>
        <row r="586">
          <cell r="BD586" t="str">
            <v>.</v>
          </cell>
        </row>
        <row r="587">
          <cell r="BD587" t="str">
            <v>.</v>
          </cell>
        </row>
        <row r="588">
          <cell r="BD588" t="str">
            <v>.</v>
          </cell>
        </row>
        <row r="589">
          <cell r="BD589" t="str">
            <v>.</v>
          </cell>
        </row>
        <row r="590">
          <cell r="BD590" t="str">
            <v>.</v>
          </cell>
        </row>
        <row r="591">
          <cell r="BD591" t="str">
            <v>.</v>
          </cell>
        </row>
        <row r="592">
          <cell r="BD592" t="str">
            <v>.</v>
          </cell>
        </row>
        <row r="593">
          <cell r="BD593" t="str">
            <v>.</v>
          </cell>
        </row>
        <row r="594">
          <cell r="BD594" t="str">
            <v>.</v>
          </cell>
        </row>
        <row r="595">
          <cell r="BD595" t="str">
            <v>.</v>
          </cell>
        </row>
        <row r="596">
          <cell r="BD596" t="str">
            <v>.</v>
          </cell>
        </row>
        <row r="597">
          <cell r="BD597" t="str">
            <v>.</v>
          </cell>
        </row>
        <row r="598">
          <cell r="BD598" t="str">
            <v>.</v>
          </cell>
        </row>
        <row r="599">
          <cell r="BD599" t="str">
            <v>.</v>
          </cell>
        </row>
        <row r="600">
          <cell r="BD600" t="str">
            <v>.</v>
          </cell>
        </row>
        <row r="601">
          <cell r="BD601" t="str">
            <v>.</v>
          </cell>
        </row>
        <row r="602">
          <cell r="BD602" t="str">
            <v>.</v>
          </cell>
        </row>
        <row r="603">
          <cell r="BD603" t="str">
            <v>.</v>
          </cell>
        </row>
        <row r="604">
          <cell r="BD604" t="str">
            <v>.</v>
          </cell>
        </row>
        <row r="605">
          <cell r="BD605" t="str">
            <v>.</v>
          </cell>
        </row>
        <row r="606">
          <cell r="BD606" t="str">
            <v>.</v>
          </cell>
        </row>
        <row r="607">
          <cell r="BD607" t="str">
            <v>.</v>
          </cell>
        </row>
        <row r="608">
          <cell r="BD608" t="str">
            <v>.</v>
          </cell>
        </row>
        <row r="609">
          <cell r="BD609" t="str">
            <v>.</v>
          </cell>
        </row>
        <row r="610">
          <cell r="BD610" t="str">
            <v>.</v>
          </cell>
        </row>
        <row r="611">
          <cell r="BD611" t="str">
            <v>.</v>
          </cell>
        </row>
        <row r="612">
          <cell r="BD612" t="str">
            <v>.</v>
          </cell>
        </row>
        <row r="613">
          <cell r="BD613" t="str">
            <v>.</v>
          </cell>
        </row>
        <row r="614">
          <cell r="BD614" t="str">
            <v>.</v>
          </cell>
        </row>
        <row r="615">
          <cell r="BD615" t="str">
            <v>.</v>
          </cell>
        </row>
        <row r="616">
          <cell r="BD616" t="str">
            <v>.</v>
          </cell>
        </row>
        <row r="617">
          <cell r="BD617" t="str">
            <v>.</v>
          </cell>
        </row>
        <row r="618">
          <cell r="BD618" t="str">
            <v>.</v>
          </cell>
        </row>
        <row r="619">
          <cell r="BD619" t="str">
            <v>.</v>
          </cell>
        </row>
        <row r="620">
          <cell r="BD620" t="str">
            <v>.</v>
          </cell>
        </row>
        <row r="621">
          <cell r="BD621" t="str">
            <v>.</v>
          </cell>
        </row>
        <row r="622">
          <cell r="BD622" t="str">
            <v>.</v>
          </cell>
        </row>
        <row r="623">
          <cell r="BD623" t="str">
            <v>.</v>
          </cell>
        </row>
        <row r="624">
          <cell r="BD624" t="str">
            <v>.</v>
          </cell>
        </row>
        <row r="625">
          <cell r="BD625" t="str">
            <v>.</v>
          </cell>
        </row>
        <row r="626">
          <cell r="BD626" t="str">
            <v>.</v>
          </cell>
        </row>
        <row r="627">
          <cell r="BD627" t="str">
            <v>.</v>
          </cell>
        </row>
        <row r="628">
          <cell r="BD628" t="str">
            <v>.</v>
          </cell>
        </row>
        <row r="629">
          <cell r="BD629" t="str">
            <v>.</v>
          </cell>
        </row>
        <row r="630">
          <cell r="BD630" t="str">
            <v>.</v>
          </cell>
        </row>
        <row r="631">
          <cell r="BD631" t="str">
            <v>.</v>
          </cell>
        </row>
        <row r="632">
          <cell r="BD632" t="str">
            <v>.</v>
          </cell>
        </row>
        <row r="633">
          <cell r="BD633" t="str">
            <v>.</v>
          </cell>
        </row>
        <row r="634">
          <cell r="BD634" t="str">
            <v>.</v>
          </cell>
        </row>
        <row r="635">
          <cell r="BD635" t="str">
            <v>.</v>
          </cell>
        </row>
        <row r="636">
          <cell r="BD636" t="str">
            <v>.</v>
          </cell>
        </row>
        <row r="637">
          <cell r="BD637" t="str">
            <v>.</v>
          </cell>
        </row>
        <row r="638">
          <cell r="BD638" t="str">
            <v>.</v>
          </cell>
        </row>
        <row r="639">
          <cell r="BD639" t="str">
            <v>.</v>
          </cell>
        </row>
        <row r="640">
          <cell r="BD640" t="str">
            <v>.</v>
          </cell>
        </row>
        <row r="641">
          <cell r="BD641" t="str">
            <v>.</v>
          </cell>
        </row>
        <row r="642">
          <cell r="BD642" t="str">
            <v>.</v>
          </cell>
        </row>
        <row r="643">
          <cell r="BD643" t="str">
            <v>.</v>
          </cell>
        </row>
        <row r="644">
          <cell r="BD644" t="str">
            <v>.</v>
          </cell>
        </row>
        <row r="645">
          <cell r="BD645" t="str">
            <v>.</v>
          </cell>
        </row>
        <row r="646">
          <cell r="BD646" t="str">
            <v>.</v>
          </cell>
        </row>
        <row r="647">
          <cell r="BD647" t="str">
            <v>.</v>
          </cell>
        </row>
        <row r="648">
          <cell r="BD648" t="str">
            <v>.</v>
          </cell>
        </row>
        <row r="649">
          <cell r="BD649" t="str">
            <v>.</v>
          </cell>
        </row>
        <row r="650">
          <cell r="BD650" t="str">
            <v>.</v>
          </cell>
        </row>
        <row r="651">
          <cell r="BD651" t="str">
            <v>.</v>
          </cell>
        </row>
        <row r="652">
          <cell r="BD652" t="str">
            <v>.</v>
          </cell>
        </row>
        <row r="653">
          <cell r="BD653" t="str">
            <v>.</v>
          </cell>
        </row>
        <row r="654">
          <cell r="BD654" t="str">
            <v>.</v>
          </cell>
        </row>
        <row r="655">
          <cell r="BD655" t="str">
            <v>.</v>
          </cell>
        </row>
        <row r="656">
          <cell r="BD656" t="str">
            <v>.</v>
          </cell>
        </row>
        <row r="657">
          <cell r="BD657" t="str">
            <v>.</v>
          </cell>
        </row>
        <row r="658">
          <cell r="BD658" t="str">
            <v>.</v>
          </cell>
        </row>
        <row r="659">
          <cell r="BD659" t="str">
            <v>.</v>
          </cell>
        </row>
        <row r="660">
          <cell r="BD660" t="str">
            <v>.</v>
          </cell>
        </row>
        <row r="661">
          <cell r="BD661" t="str">
            <v>.</v>
          </cell>
        </row>
        <row r="662">
          <cell r="BD662" t="str">
            <v>.</v>
          </cell>
        </row>
        <row r="663">
          <cell r="BD663" t="str">
            <v>.</v>
          </cell>
        </row>
        <row r="664">
          <cell r="BD664" t="str">
            <v>.</v>
          </cell>
        </row>
        <row r="665">
          <cell r="BD665" t="str">
            <v>.</v>
          </cell>
        </row>
        <row r="666">
          <cell r="BD666" t="str">
            <v>.</v>
          </cell>
        </row>
        <row r="667">
          <cell r="BD667" t="str">
            <v>.</v>
          </cell>
        </row>
        <row r="668">
          <cell r="BD668" t="str">
            <v>.</v>
          </cell>
        </row>
        <row r="669">
          <cell r="BD669" t="str">
            <v>.</v>
          </cell>
        </row>
        <row r="670">
          <cell r="BD670" t="str">
            <v>.</v>
          </cell>
        </row>
        <row r="671">
          <cell r="BD671" t="str">
            <v>.</v>
          </cell>
        </row>
        <row r="672">
          <cell r="BD672" t="str">
            <v>.</v>
          </cell>
        </row>
        <row r="673">
          <cell r="BD673" t="str">
            <v>.</v>
          </cell>
        </row>
        <row r="674">
          <cell r="BD674" t="str">
            <v>.</v>
          </cell>
        </row>
        <row r="675">
          <cell r="BD675" t="str">
            <v>.</v>
          </cell>
        </row>
        <row r="676">
          <cell r="BD676" t="str">
            <v>.</v>
          </cell>
        </row>
        <row r="677">
          <cell r="BD677" t="str">
            <v>.</v>
          </cell>
        </row>
        <row r="678">
          <cell r="BD678" t="str">
            <v>.</v>
          </cell>
        </row>
        <row r="679">
          <cell r="BD679" t="str">
            <v>.</v>
          </cell>
        </row>
        <row r="680">
          <cell r="BD680" t="str">
            <v>.</v>
          </cell>
        </row>
        <row r="681">
          <cell r="BD681" t="str">
            <v>.</v>
          </cell>
        </row>
        <row r="682">
          <cell r="BD682" t="str">
            <v>.</v>
          </cell>
        </row>
        <row r="683">
          <cell r="BD683" t="str">
            <v>.</v>
          </cell>
        </row>
        <row r="684">
          <cell r="BD684" t="str">
            <v>.</v>
          </cell>
        </row>
        <row r="685">
          <cell r="BD685" t="str">
            <v>.</v>
          </cell>
        </row>
        <row r="686">
          <cell r="BD686" t="str">
            <v>.</v>
          </cell>
        </row>
        <row r="687">
          <cell r="BD687" t="str">
            <v>.</v>
          </cell>
        </row>
        <row r="688">
          <cell r="BD688" t="str">
            <v>.</v>
          </cell>
        </row>
        <row r="689">
          <cell r="BD689" t="str">
            <v>.</v>
          </cell>
        </row>
        <row r="690">
          <cell r="BD690" t="str">
            <v>.</v>
          </cell>
        </row>
        <row r="691">
          <cell r="BD691" t="str">
            <v>.</v>
          </cell>
        </row>
        <row r="692">
          <cell r="BD692" t="str">
            <v>.</v>
          </cell>
        </row>
        <row r="693">
          <cell r="BD693" t="str">
            <v>.</v>
          </cell>
        </row>
        <row r="694">
          <cell r="BD694" t="str">
            <v>.</v>
          </cell>
        </row>
        <row r="695">
          <cell r="BD695" t="str">
            <v>.</v>
          </cell>
        </row>
        <row r="696">
          <cell r="BD696" t="str">
            <v>.</v>
          </cell>
        </row>
        <row r="697">
          <cell r="BD697" t="str">
            <v>.</v>
          </cell>
        </row>
        <row r="698">
          <cell r="BD698" t="str">
            <v>.</v>
          </cell>
        </row>
        <row r="699">
          <cell r="BD699" t="str">
            <v>.</v>
          </cell>
        </row>
        <row r="700">
          <cell r="BD700" t="str">
            <v>.</v>
          </cell>
        </row>
        <row r="701">
          <cell r="BD701" t="str">
            <v>.</v>
          </cell>
        </row>
        <row r="702">
          <cell r="BD702" t="str">
            <v>.</v>
          </cell>
        </row>
        <row r="703">
          <cell r="BD703" t="str">
            <v>.</v>
          </cell>
        </row>
        <row r="704">
          <cell r="BD704" t="str">
            <v>.</v>
          </cell>
        </row>
        <row r="705">
          <cell r="BD705" t="str">
            <v>.</v>
          </cell>
        </row>
        <row r="706">
          <cell r="BD706" t="str">
            <v>.</v>
          </cell>
        </row>
        <row r="707">
          <cell r="BD707" t="str">
            <v>.</v>
          </cell>
        </row>
        <row r="708">
          <cell r="BD708" t="str">
            <v>.</v>
          </cell>
        </row>
        <row r="709">
          <cell r="BD709" t="str">
            <v>.</v>
          </cell>
        </row>
        <row r="710">
          <cell r="BD710" t="str">
            <v>.</v>
          </cell>
        </row>
        <row r="711">
          <cell r="BD711" t="str">
            <v>.</v>
          </cell>
        </row>
        <row r="712">
          <cell r="BD712" t="str">
            <v>.</v>
          </cell>
        </row>
        <row r="713">
          <cell r="BD713" t="str">
            <v>.</v>
          </cell>
        </row>
        <row r="714">
          <cell r="BD714" t="str">
            <v>.</v>
          </cell>
        </row>
        <row r="715">
          <cell r="BD715" t="str">
            <v>.</v>
          </cell>
        </row>
        <row r="716">
          <cell r="BD716" t="str">
            <v>.</v>
          </cell>
        </row>
        <row r="717">
          <cell r="BD717" t="str">
            <v>.</v>
          </cell>
        </row>
        <row r="718">
          <cell r="BD718" t="str">
            <v>.</v>
          </cell>
        </row>
        <row r="719">
          <cell r="BD719" t="str">
            <v>.</v>
          </cell>
        </row>
        <row r="720">
          <cell r="BD720" t="str">
            <v>.</v>
          </cell>
        </row>
        <row r="721">
          <cell r="BD721" t="str">
            <v>.</v>
          </cell>
        </row>
        <row r="722">
          <cell r="BD722" t="str">
            <v>.</v>
          </cell>
        </row>
        <row r="723">
          <cell r="BD723" t="str">
            <v>.</v>
          </cell>
        </row>
        <row r="724">
          <cell r="BD724" t="str">
            <v>.</v>
          </cell>
        </row>
        <row r="725">
          <cell r="BD725" t="str">
            <v>.</v>
          </cell>
        </row>
        <row r="726">
          <cell r="BD726" t="str">
            <v>.</v>
          </cell>
        </row>
        <row r="727">
          <cell r="BD727" t="str">
            <v>.</v>
          </cell>
        </row>
        <row r="728">
          <cell r="BD728" t="str">
            <v>.</v>
          </cell>
        </row>
        <row r="729">
          <cell r="BD729" t="str">
            <v>.</v>
          </cell>
        </row>
        <row r="730">
          <cell r="BD730" t="str">
            <v>.</v>
          </cell>
        </row>
        <row r="731">
          <cell r="BD731" t="str">
            <v>.</v>
          </cell>
        </row>
        <row r="732">
          <cell r="BD732" t="str">
            <v>.</v>
          </cell>
        </row>
        <row r="733">
          <cell r="BD733" t="str">
            <v>.</v>
          </cell>
        </row>
        <row r="734">
          <cell r="BD734" t="str">
            <v>.</v>
          </cell>
        </row>
        <row r="735">
          <cell r="BD735" t="str">
            <v>.</v>
          </cell>
        </row>
        <row r="736">
          <cell r="BD736" t="str">
            <v>.</v>
          </cell>
        </row>
        <row r="737">
          <cell r="BD737" t="str">
            <v>.</v>
          </cell>
        </row>
        <row r="738">
          <cell r="BD738" t="str">
            <v>.</v>
          </cell>
        </row>
        <row r="739">
          <cell r="BD739" t="str">
            <v>.</v>
          </cell>
        </row>
        <row r="740">
          <cell r="BD740" t="str">
            <v>.</v>
          </cell>
        </row>
        <row r="741">
          <cell r="BD741" t="str">
            <v>.</v>
          </cell>
        </row>
        <row r="742">
          <cell r="BD742" t="str">
            <v>.</v>
          </cell>
        </row>
        <row r="743">
          <cell r="BD743" t="str">
            <v>.</v>
          </cell>
        </row>
        <row r="744">
          <cell r="BD744" t="str">
            <v>.</v>
          </cell>
        </row>
        <row r="745">
          <cell r="BD745" t="str">
            <v>.</v>
          </cell>
        </row>
        <row r="746">
          <cell r="BD746" t="str">
            <v>.</v>
          </cell>
        </row>
        <row r="747">
          <cell r="BD747" t="str">
            <v>.</v>
          </cell>
        </row>
        <row r="748">
          <cell r="BD748" t="str">
            <v>.</v>
          </cell>
        </row>
        <row r="749">
          <cell r="BD749" t="str">
            <v>.</v>
          </cell>
        </row>
        <row r="750">
          <cell r="BD750" t="str">
            <v>.</v>
          </cell>
        </row>
        <row r="751">
          <cell r="BD751" t="str">
            <v>.</v>
          </cell>
        </row>
        <row r="752">
          <cell r="BD752" t="str">
            <v>.</v>
          </cell>
        </row>
        <row r="753">
          <cell r="BD753" t="str">
            <v>.</v>
          </cell>
        </row>
        <row r="754">
          <cell r="BD754" t="str">
            <v>.</v>
          </cell>
        </row>
        <row r="755">
          <cell r="BD755" t="str">
            <v>.</v>
          </cell>
        </row>
        <row r="756">
          <cell r="BD756" t="str">
            <v>.</v>
          </cell>
        </row>
        <row r="757">
          <cell r="BD757" t="str">
            <v>.</v>
          </cell>
        </row>
        <row r="758">
          <cell r="BD758" t="str">
            <v>.</v>
          </cell>
        </row>
        <row r="759">
          <cell r="BD759" t="str">
            <v>.</v>
          </cell>
        </row>
        <row r="760">
          <cell r="BD760" t="str">
            <v>.</v>
          </cell>
        </row>
        <row r="761">
          <cell r="BD761" t="str">
            <v>.</v>
          </cell>
        </row>
        <row r="762">
          <cell r="BD762" t="str">
            <v>.</v>
          </cell>
        </row>
        <row r="763">
          <cell r="BD763" t="str">
            <v>.</v>
          </cell>
        </row>
        <row r="764">
          <cell r="BD764" t="str">
            <v>.</v>
          </cell>
        </row>
        <row r="765">
          <cell r="BD765" t="str">
            <v>.</v>
          </cell>
        </row>
        <row r="766">
          <cell r="BD766" t="str">
            <v>.</v>
          </cell>
        </row>
        <row r="767">
          <cell r="BD767" t="str">
            <v>.</v>
          </cell>
        </row>
        <row r="768">
          <cell r="BD768" t="str">
            <v>.</v>
          </cell>
        </row>
        <row r="769">
          <cell r="BD769" t="str">
            <v>.</v>
          </cell>
        </row>
        <row r="770">
          <cell r="BD770" t="str">
            <v>.</v>
          </cell>
        </row>
        <row r="771">
          <cell r="BD771" t="str">
            <v>.</v>
          </cell>
        </row>
        <row r="772">
          <cell r="BD772" t="str">
            <v>.</v>
          </cell>
        </row>
        <row r="773">
          <cell r="BD773" t="str">
            <v>.</v>
          </cell>
        </row>
        <row r="774">
          <cell r="BD774" t="str">
            <v>.</v>
          </cell>
        </row>
        <row r="775">
          <cell r="BD775" t="str">
            <v>.</v>
          </cell>
        </row>
        <row r="776">
          <cell r="BD776" t="str">
            <v>.</v>
          </cell>
        </row>
        <row r="777">
          <cell r="BD777" t="str">
            <v>.</v>
          </cell>
        </row>
        <row r="778">
          <cell r="BD778" t="str">
            <v>.</v>
          </cell>
        </row>
        <row r="779">
          <cell r="BD779" t="str">
            <v>.</v>
          </cell>
        </row>
        <row r="780">
          <cell r="BD780" t="str">
            <v>.</v>
          </cell>
        </row>
        <row r="781">
          <cell r="BD781" t="str">
            <v>.</v>
          </cell>
        </row>
        <row r="782">
          <cell r="BD782" t="str">
            <v>.</v>
          </cell>
        </row>
        <row r="783">
          <cell r="BD783" t="str">
            <v>.</v>
          </cell>
        </row>
        <row r="784">
          <cell r="BD784" t="str">
            <v>.</v>
          </cell>
        </row>
        <row r="785">
          <cell r="BD785" t="str">
            <v>.</v>
          </cell>
        </row>
        <row r="786">
          <cell r="BD786" t="str">
            <v>.</v>
          </cell>
        </row>
        <row r="787">
          <cell r="BD787" t="str">
            <v>.</v>
          </cell>
        </row>
        <row r="788">
          <cell r="BD788" t="str">
            <v>.</v>
          </cell>
        </row>
        <row r="789">
          <cell r="BD789" t="str">
            <v>.</v>
          </cell>
        </row>
        <row r="790">
          <cell r="BD790" t="str">
            <v>.</v>
          </cell>
        </row>
        <row r="791">
          <cell r="BD791" t="str">
            <v>.</v>
          </cell>
        </row>
        <row r="792">
          <cell r="BD792" t="str">
            <v>.</v>
          </cell>
        </row>
        <row r="793">
          <cell r="BD793" t="str">
            <v>.</v>
          </cell>
        </row>
        <row r="794">
          <cell r="BD794" t="str">
            <v>.</v>
          </cell>
        </row>
        <row r="795">
          <cell r="BD795" t="str">
            <v>.</v>
          </cell>
        </row>
        <row r="796">
          <cell r="BD796" t="str">
            <v>.</v>
          </cell>
        </row>
        <row r="797">
          <cell r="BD797" t="str">
            <v>.</v>
          </cell>
        </row>
        <row r="798">
          <cell r="BD798" t="str">
            <v>.</v>
          </cell>
        </row>
        <row r="799">
          <cell r="BD799" t="str">
            <v>.</v>
          </cell>
        </row>
        <row r="800">
          <cell r="BD800" t="str">
            <v>.</v>
          </cell>
        </row>
        <row r="801">
          <cell r="BD801" t="str">
            <v>.</v>
          </cell>
        </row>
        <row r="802">
          <cell r="BD802" t="str">
            <v>.</v>
          </cell>
        </row>
        <row r="803">
          <cell r="BD803" t="str">
            <v>.</v>
          </cell>
        </row>
        <row r="804">
          <cell r="BD804" t="str">
            <v>.</v>
          </cell>
        </row>
        <row r="805">
          <cell r="BD805" t="str">
            <v>.</v>
          </cell>
        </row>
        <row r="806">
          <cell r="BD806" t="str">
            <v>.</v>
          </cell>
        </row>
        <row r="807">
          <cell r="BD807" t="str">
            <v>.</v>
          </cell>
        </row>
        <row r="808">
          <cell r="BD808" t="str">
            <v>.</v>
          </cell>
        </row>
        <row r="809">
          <cell r="BD809" t="str">
            <v>.</v>
          </cell>
        </row>
        <row r="810">
          <cell r="BD810" t="str">
            <v>.</v>
          </cell>
        </row>
        <row r="811">
          <cell r="BD811" t="str">
            <v>.</v>
          </cell>
        </row>
        <row r="812">
          <cell r="BD812" t="str">
            <v>.</v>
          </cell>
        </row>
        <row r="813">
          <cell r="BD813" t="str">
            <v>.</v>
          </cell>
        </row>
        <row r="814">
          <cell r="BD814" t="str">
            <v>.</v>
          </cell>
        </row>
        <row r="815">
          <cell r="BD815" t="str">
            <v>.</v>
          </cell>
        </row>
        <row r="816">
          <cell r="BD816" t="str">
            <v>.</v>
          </cell>
        </row>
        <row r="817">
          <cell r="BD817" t="str">
            <v>.</v>
          </cell>
        </row>
        <row r="818">
          <cell r="BD818" t="str">
            <v>.</v>
          </cell>
        </row>
        <row r="819">
          <cell r="BD819" t="str">
            <v>.</v>
          </cell>
        </row>
        <row r="820">
          <cell r="BD820" t="str">
            <v>.</v>
          </cell>
        </row>
        <row r="821">
          <cell r="BD821" t="str">
            <v>.</v>
          </cell>
        </row>
        <row r="822">
          <cell r="BD822" t="str">
            <v>.</v>
          </cell>
        </row>
        <row r="823">
          <cell r="BD823" t="str">
            <v>.</v>
          </cell>
        </row>
        <row r="824">
          <cell r="BD824" t="str">
            <v>.</v>
          </cell>
        </row>
        <row r="825">
          <cell r="BD825" t="str">
            <v>.</v>
          </cell>
        </row>
        <row r="826">
          <cell r="BD826" t="str">
            <v>.</v>
          </cell>
        </row>
        <row r="827">
          <cell r="BD827" t="str">
            <v>.</v>
          </cell>
        </row>
        <row r="828">
          <cell r="BD828" t="str">
            <v>.</v>
          </cell>
        </row>
        <row r="829">
          <cell r="BD829" t="str">
            <v>.</v>
          </cell>
        </row>
        <row r="830">
          <cell r="BD830" t="str">
            <v>.</v>
          </cell>
        </row>
        <row r="831">
          <cell r="BD831" t="str">
            <v>.</v>
          </cell>
        </row>
        <row r="832">
          <cell r="BD832" t="str">
            <v>.</v>
          </cell>
        </row>
        <row r="833">
          <cell r="BD833" t="str">
            <v>.</v>
          </cell>
        </row>
        <row r="834">
          <cell r="BD834" t="str">
            <v>.</v>
          </cell>
        </row>
        <row r="835">
          <cell r="BD835" t="str">
            <v>.</v>
          </cell>
        </row>
        <row r="836">
          <cell r="BD836" t="str">
            <v>.</v>
          </cell>
        </row>
        <row r="837">
          <cell r="BD837" t="str">
            <v>.</v>
          </cell>
        </row>
        <row r="838">
          <cell r="BD838" t="str">
            <v>.</v>
          </cell>
        </row>
        <row r="839">
          <cell r="BD839" t="str">
            <v>.</v>
          </cell>
        </row>
        <row r="840">
          <cell r="BD840" t="str">
            <v>.</v>
          </cell>
        </row>
        <row r="841">
          <cell r="BD841" t="str">
            <v>.</v>
          </cell>
        </row>
        <row r="842">
          <cell r="BD842" t="str">
            <v>.</v>
          </cell>
        </row>
        <row r="843">
          <cell r="BD843" t="str">
            <v>.</v>
          </cell>
        </row>
        <row r="844">
          <cell r="BD844" t="str">
            <v>.</v>
          </cell>
        </row>
        <row r="845">
          <cell r="BD845" t="str">
            <v>.</v>
          </cell>
        </row>
        <row r="846">
          <cell r="BD846" t="str">
            <v>.</v>
          </cell>
        </row>
        <row r="847">
          <cell r="BD847" t="str">
            <v>.</v>
          </cell>
        </row>
        <row r="848">
          <cell r="BD848" t="str">
            <v>.</v>
          </cell>
        </row>
        <row r="849">
          <cell r="BD849" t="str">
            <v>.</v>
          </cell>
        </row>
        <row r="850">
          <cell r="BD850" t="str">
            <v>.</v>
          </cell>
        </row>
        <row r="851">
          <cell r="BD851" t="str">
            <v>.</v>
          </cell>
        </row>
        <row r="852">
          <cell r="BD852" t="str">
            <v>.</v>
          </cell>
        </row>
        <row r="853">
          <cell r="BD853" t="str">
            <v>.</v>
          </cell>
        </row>
        <row r="854">
          <cell r="BD854" t="str">
            <v>.</v>
          </cell>
        </row>
        <row r="855">
          <cell r="BD855" t="str">
            <v>.</v>
          </cell>
        </row>
        <row r="856">
          <cell r="BD856" t="str">
            <v>.</v>
          </cell>
        </row>
        <row r="857">
          <cell r="BD857" t="str">
            <v>.</v>
          </cell>
        </row>
        <row r="858">
          <cell r="BD858" t="str">
            <v>.</v>
          </cell>
        </row>
        <row r="859">
          <cell r="BD859" t="str">
            <v>.</v>
          </cell>
        </row>
        <row r="860">
          <cell r="BD860" t="str">
            <v>.</v>
          </cell>
        </row>
        <row r="861">
          <cell r="BD861" t="str">
            <v>.</v>
          </cell>
        </row>
        <row r="862">
          <cell r="BD862" t="str">
            <v>.</v>
          </cell>
        </row>
        <row r="863">
          <cell r="BD863" t="str">
            <v>.</v>
          </cell>
        </row>
        <row r="864">
          <cell r="BD864" t="str">
            <v>.</v>
          </cell>
        </row>
        <row r="865">
          <cell r="BD865" t="str">
            <v>.</v>
          </cell>
        </row>
        <row r="866">
          <cell r="BD866" t="str">
            <v>.</v>
          </cell>
        </row>
        <row r="867">
          <cell r="BD867" t="str">
            <v>.</v>
          </cell>
        </row>
        <row r="868">
          <cell r="BD868" t="str">
            <v>.</v>
          </cell>
        </row>
        <row r="869">
          <cell r="BD869" t="str">
            <v>.</v>
          </cell>
        </row>
        <row r="870">
          <cell r="BD870" t="str">
            <v>.</v>
          </cell>
        </row>
        <row r="871">
          <cell r="BD871" t="str">
            <v>.</v>
          </cell>
        </row>
        <row r="872">
          <cell r="BD872" t="str">
            <v>.</v>
          </cell>
        </row>
        <row r="873">
          <cell r="BD873" t="str">
            <v>.</v>
          </cell>
        </row>
        <row r="874">
          <cell r="BD874" t="str">
            <v>.</v>
          </cell>
        </row>
        <row r="875">
          <cell r="BD875" t="str">
            <v>.</v>
          </cell>
        </row>
        <row r="876">
          <cell r="BD876" t="str">
            <v>.</v>
          </cell>
        </row>
        <row r="877">
          <cell r="BD877" t="str">
            <v>.</v>
          </cell>
        </row>
        <row r="878">
          <cell r="BD878" t="str">
            <v>.</v>
          </cell>
        </row>
        <row r="879">
          <cell r="BD879" t="str">
            <v>.</v>
          </cell>
        </row>
        <row r="880">
          <cell r="BD880" t="str">
            <v>.</v>
          </cell>
        </row>
        <row r="881">
          <cell r="BD881" t="str">
            <v>.</v>
          </cell>
        </row>
        <row r="882">
          <cell r="BD882" t="str">
            <v>.</v>
          </cell>
        </row>
        <row r="883">
          <cell r="BD883" t="str">
            <v>.</v>
          </cell>
        </row>
        <row r="884">
          <cell r="BD884" t="str">
            <v>.</v>
          </cell>
        </row>
        <row r="885">
          <cell r="BD885" t="str">
            <v>.</v>
          </cell>
        </row>
        <row r="886">
          <cell r="BD886" t="str">
            <v>.</v>
          </cell>
        </row>
        <row r="887">
          <cell r="BD887" t="str">
            <v>.</v>
          </cell>
        </row>
        <row r="888">
          <cell r="BD888" t="str">
            <v>.</v>
          </cell>
        </row>
        <row r="889">
          <cell r="BD889" t="str">
            <v>.</v>
          </cell>
        </row>
        <row r="890">
          <cell r="BD890" t="str">
            <v>.</v>
          </cell>
        </row>
        <row r="891">
          <cell r="BD891" t="str">
            <v>.</v>
          </cell>
        </row>
        <row r="892">
          <cell r="BD892" t="str">
            <v>.</v>
          </cell>
        </row>
        <row r="893">
          <cell r="BD893" t="str">
            <v>.</v>
          </cell>
        </row>
        <row r="894">
          <cell r="BD894" t="str">
            <v>.</v>
          </cell>
        </row>
        <row r="895">
          <cell r="BD895" t="str">
            <v>.</v>
          </cell>
        </row>
        <row r="896">
          <cell r="BD896" t="str">
            <v>.</v>
          </cell>
        </row>
        <row r="897">
          <cell r="BD897" t="str">
            <v>.</v>
          </cell>
        </row>
        <row r="898">
          <cell r="BD898" t="str">
            <v>.</v>
          </cell>
        </row>
        <row r="899">
          <cell r="BD899" t="str">
            <v>.</v>
          </cell>
        </row>
        <row r="900">
          <cell r="BD900" t="str">
            <v>.</v>
          </cell>
        </row>
        <row r="901">
          <cell r="BD901" t="str">
            <v>.</v>
          </cell>
        </row>
        <row r="902">
          <cell r="BD902" t="str">
            <v>.</v>
          </cell>
        </row>
        <row r="903">
          <cell r="BD903" t="str">
            <v>.</v>
          </cell>
        </row>
        <row r="904">
          <cell r="BD904" t="str">
            <v>.</v>
          </cell>
        </row>
        <row r="905">
          <cell r="BD905" t="str">
            <v>.</v>
          </cell>
        </row>
        <row r="906">
          <cell r="BD906" t="str">
            <v>.</v>
          </cell>
        </row>
        <row r="907">
          <cell r="BD907" t="str">
            <v>.</v>
          </cell>
        </row>
        <row r="908">
          <cell r="BD908" t="str">
            <v>.</v>
          </cell>
        </row>
        <row r="909">
          <cell r="BD909" t="str">
            <v>.</v>
          </cell>
        </row>
        <row r="910">
          <cell r="BD910" t="str">
            <v>.</v>
          </cell>
        </row>
        <row r="911">
          <cell r="BD911" t="str">
            <v>.</v>
          </cell>
        </row>
        <row r="912">
          <cell r="BD912" t="str">
            <v>.</v>
          </cell>
        </row>
        <row r="913">
          <cell r="BD913" t="str">
            <v>.</v>
          </cell>
        </row>
        <row r="914">
          <cell r="BD914" t="str">
            <v>.</v>
          </cell>
        </row>
        <row r="915">
          <cell r="BD915" t="str">
            <v>.</v>
          </cell>
        </row>
        <row r="916">
          <cell r="BD916" t="str">
            <v>.</v>
          </cell>
        </row>
        <row r="917">
          <cell r="BD917" t="str">
            <v>.</v>
          </cell>
        </row>
        <row r="918">
          <cell r="BD918" t="str">
            <v>.</v>
          </cell>
        </row>
        <row r="919">
          <cell r="BD919" t="str">
            <v>.</v>
          </cell>
        </row>
        <row r="920">
          <cell r="BD920" t="str">
            <v>.</v>
          </cell>
        </row>
        <row r="921">
          <cell r="BD921" t="str">
            <v>.</v>
          </cell>
        </row>
        <row r="922">
          <cell r="BD922" t="str">
            <v>.</v>
          </cell>
        </row>
        <row r="923">
          <cell r="BD923" t="str">
            <v>.</v>
          </cell>
        </row>
        <row r="924">
          <cell r="BD924" t="str">
            <v>.</v>
          </cell>
        </row>
        <row r="925">
          <cell r="BD925" t="str">
            <v>.</v>
          </cell>
        </row>
        <row r="926">
          <cell r="BD926" t="str">
            <v>.</v>
          </cell>
        </row>
        <row r="927">
          <cell r="BD927" t="str">
            <v>.</v>
          </cell>
        </row>
        <row r="928">
          <cell r="BD928" t="str">
            <v>.</v>
          </cell>
        </row>
        <row r="929">
          <cell r="BD929" t="str">
            <v>.</v>
          </cell>
        </row>
        <row r="930">
          <cell r="BD930" t="str">
            <v>.</v>
          </cell>
        </row>
        <row r="931">
          <cell r="BD931" t="str">
            <v>.</v>
          </cell>
        </row>
        <row r="932">
          <cell r="BD932" t="str">
            <v>.</v>
          </cell>
        </row>
        <row r="933">
          <cell r="BD933" t="str">
            <v>.</v>
          </cell>
        </row>
        <row r="934">
          <cell r="BD934" t="str">
            <v>.</v>
          </cell>
        </row>
        <row r="935">
          <cell r="BD935" t="str">
            <v>.</v>
          </cell>
        </row>
        <row r="936">
          <cell r="BD936" t="str">
            <v>.</v>
          </cell>
        </row>
        <row r="937">
          <cell r="BD937" t="str">
            <v>.</v>
          </cell>
        </row>
        <row r="938">
          <cell r="BD938" t="str">
            <v>.</v>
          </cell>
        </row>
        <row r="939">
          <cell r="BD939" t="str">
            <v>.</v>
          </cell>
        </row>
        <row r="940">
          <cell r="BD940" t="str">
            <v>.</v>
          </cell>
        </row>
        <row r="941">
          <cell r="BD941" t="str">
            <v>.</v>
          </cell>
        </row>
        <row r="942">
          <cell r="BD942" t="str">
            <v>.</v>
          </cell>
        </row>
        <row r="943">
          <cell r="BD943" t="str">
            <v>.</v>
          </cell>
        </row>
        <row r="944">
          <cell r="BD944" t="str">
            <v>.</v>
          </cell>
        </row>
        <row r="945">
          <cell r="BD945" t="str">
            <v>.</v>
          </cell>
        </row>
        <row r="946">
          <cell r="BD946" t="str">
            <v>.</v>
          </cell>
        </row>
        <row r="947">
          <cell r="BD947" t="str">
            <v>.</v>
          </cell>
        </row>
        <row r="948">
          <cell r="BD948" t="str">
            <v>.</v>
          </cell>
        </row>
        <row r="949">
          <cell r="BD949" t="str">
            <v>.</v>
          </cell>
        </row>
        <row r="950">
          <cell r="BD950" t="str">
            <v>.</v>
          </cell>
        </row>
        <row r="951">
          <cell r="BD951" t="str">
            <v>.</v>
          </cell>
        </row>
        <row r="952">
          <cell r="BD952" t="str">
            <v>.</v>
          </cell>
        </row>
        <row r="953">
          <cell r="BD953" t="str">
            <v>.</v>
          </cell>
        </row>
        <row r="954">
          <cell r="BD954" t="str">
            <v>.</v>
          </cell>
        </row>
        <row r="955">
          <cell r="BD955" t="str">
            <v>.</v>
          </cell>
        </row>
        <row r="956">
          <cell r="BD956" t="str">
            <v>.</v>
          </cell>
        </row>
        <row r="957">
          <cell r="BD957" t="str">
            <v>.</v>
          </cell>
        </row>
        <row r="958">
          <cell r="BD958" t="str">
            <v>.</v>
          </cell>
        </row>
        <row r="959">
          <cell r="BD959" t="str">
            <v>.</v>
          </cell>
        </row>
        <row r="960">
          <cell r="BD960" t="str">
            <v>.</v>
          </cell>
        </row>
        <row r="961">
          <cell r="BD961" t="str">
            <v>.</v>
          </cell>
        </row>
        <row r="962">
          <cell r="BD962" t="str">
            <v>.</v>
          </cell>
        </row>
        <row r="963">
          <cell r="BD963" t="str">
            <v>.</v>
          </cell>
        </row>
        <row r="964">
          <cell r="BD964" t="str">
            <v>.</v>
          </cell>
        </row>
        <row r="965">
          <cell r="BD965" t="str">
            <v>.</v>
          </cell>
        </row>
        <row r="966">
          <cell r="BD966" t="str">
            <v>.</v>
          </cell>
        </row>
        <row r="967">
          <cell r="BD967" t="str">
            <v>.</v>
          </cell>
        </row>
        <row r="968">
          <cell r="BD968" t="str">
            <v>.</v>
          </cell>
        </row>
        <row r="969">
          <cell r="BD969" t="str">
            <v>.</v>
          </cell>
        </row>
        <row r="970">
          <cell r="BD970" t="str">
            <v>.</v>
          </cell>
        </row>
        <row r="971">
          <cell r="BD971" t="str">
            <v>.</v>
          </cell>
        </row>
        <row r="972">
          <cell r="BD972" t="str">
            <v>.</v>
          </cell>
        </row>
        <row r="973">
          <cell r="BD973" t="str">
            <v>.</v>
          </cell>
        </row>
        <row r="974">
          <cell r="BD974" t="str">
            <v>.</v>
          </cell>
        </row>
        <row r="975">
          <cell r="BD975" t="str">
            <v>.</v>
          </cell>
        </row>
        <row r="976">
          <cell r="BD976" t="str">
            <v>.</v>
          </cell>
        </row>
        <row r="977">
          <cell r="BD977" t="str">
            <v>.</v>
          </cell>
        </row>
        <row r="978">
          <cell r="BD978" t="str">
            <v>.</v>
          </cell>
        </row>
        <row r="979">
          <cell r="BD979" t="str">
            <v>.</v>
          </cell>
        </row>
        <row r="980">
          <cell r="BD980" t="str">
            <v>.</v>
          </cell>
        </row>
        <row r="981">
          <cell r="BD981" t="str">
            <v>.</v>
          </cell>
        </row>
        <row r="982">
          <cell r="BD982" t="str">
            <v>.</v>
          </cell>
        </row>
        <row r="983">
          <cell r="BD983" t="str">
            <v>.</v>
          </cell>
        </row>
        <row r="984">
          <cell r="BD984" t="str">
            <v>.</v>
          </cell>
        </row>
        <row r="985">
          <cell r="BD985" t="str">
            <v>.</v>
          </cell>
        </row>
        <row r="986">
          <cell r="BD986" t="str">
            <v>.</v>
          </cell>
        </row>
        <row r="987">
          <cell r="BD987" t="str">
            <v>.</v>
          </cell>
        </row>
        <row r="988">
          <cell r="BD988" t="str">
            <v>.</v>
          </cell>
        </row>
        <row r="989">
          <cell r="BD989" t="str">
            <v>.</v>
          </cell>
        </row>
        <row r="990">
          <cell r="BD990" t="str">
            <v>.</v>
          </cell>
        </row>
        <row r="991">
          <cell r="BD991" t="str">
            <v>.</v>
          </cell>
        </row>
        <row r="992">
          <cell r="BD992" t="str">
            <v>.</v>
          </cell>
        </row>
        <row r="993">
          <cell r="BD993" t="str">
            <v>.</v>
          </cell>
        </row>
        <row r="994">
          <cell r="BD994" t="str">
            <v>.</v>
          </cell>
        </row>
        <row r="995">
          <cell r="BD995" t="str">
            <v>.</v>
          </cell>
        </row>
        <row r="996">
          <cell r="C996" t="str">
            <v>.</v>
          </cell>
          <cell r="D996" t="str">
            <v>.</v>
          </cell>
          <cell r="E996" t="str">
            <v>.</v>
          </cell>
          <cell r="F996" t="str">
            <v>.</v>
          </cell>
          <cell r="G996" t="str">
            <v>.</v>
          </cell>
          <cell r="H996" t="str">
            <v>.</v>
          </cell>
          <cell r="BD996" t="str">
            <v>.</v>
          </cell>
        </row>
        <row r="997">
          <cell r="A997" t="str">
            <v>.</v>
          </cell>
          <cell r="B997" t="str">
            <v>.</v>
          </cell>
          <cell r="V997" t="str">
            <v>.</v>
          </cell>
          <cell r="W997" t="str">
            <v>.</v>
          </cell>
          <cell r="X997" t="str">
            <v>.</v>
          </cell>
          <cell r="Y997" t="str">
            <v>.</v>
          </cell>
          <cell r="Z997" t="str">
            <v>.</v>
          </cell>
          <cell r="AA997" t="str">
            <v>.</v>
          </cell>
          <cell r="AB997" t="str">
            <v>.</v>
          </cell>
          <cell r="AC997" t="str">
            <v>.</v>
          </cell>
          <cell r="AD997" t="str">
            <v>.</v>
          </cell>
          <cell r="AE997" t="str">
            <v>.</v>
          </cell>
          <cell r="AF997" t="str">
            <v>.</v>
          </cell>
          <cell r="AG997" t="str">
            <v>.</v>
          </cell>
          <cell r="AH997" t="str">
            <v>.</v>
          </cell>
          <cell r="AI997" t="str">
            <v>.</v>
          </cell>
          <cell r="AJ997" t="str">
            <v>.</v>
          </cell>
          <cell r="AK997" t="str">
            <v>.</v>
          </cell>
          <cell r="AL997" t="str">
            <v>.</v>
          </cell>
          <cell r="AM997" t="str">
            <v>.</v>
          </cell>
          <cell r="AN997" t="str">
            <v>.</v>
          </cell>
          <cell r="AO997" t="str">
            <v>.</v>
          </cell>
          <cell r="AP997" t="str">
            <v>.</v>
          </cell>
          <cell r="AQ997" t="str">
            <v>.</v>
          </cell>
          <cell r="AR997" t="str">
            <v>.</v>
          </cell>
          <cell r="AS997" t="str">
            <v>.</v>
          </cell>
          <cell r="AT997" t="str">
            <v>.</v>
          </cell>
          <cell r="AU997" t="str">
            <v>.</v>
          </cell>
          <cell r="AV997" t="str">
            <v>.</v>
          </cell>
          <cell r="AW997" t="str">
            <v>.</v>
          </cell>
          <cell r="AX997" t="str">
            <v>.</v>
          </cell>
          <cell r="AY997" t="str">
            <v>.</v>
          </cell>
          <cell r="AZ997" t="str">
            <v>.</v>
          </cell>
          <cell r="BA997" t="str">
            <v>.</v>
          </cell>
          <cell r="BB997" t="str">
            <v>.</v>
          </cell>
          <cell r="BC997" t="str">
            <v>.</v>
          </cell>
          <cell r="BD997" t="str">
            <v>.</v>
          </cell>
        </row>
      </sheetData>
      <sheetData sheetId="26"/>
      <sheetData sheetId="27">
        <row r="1">
          <cell r="A1" t="str">
            <v>RRS-5.10</v>
          </cell>
        </row>
      </sheetData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assumptions"/>
      <sheetName val="combo - transaction assumptions"/>
      <sheetName val="Miller financials&gt;&gt;&gt;"/>
      <sheetName val="M - is"/>
      <sheetName val="M - bs"/>
      <sheetName val="M - cf"/>
      <sheetName val="M - wc"/>
      <sheetName val="M - olti"/>
      <sheetName val="M - depreciation"/>
      <sheetName val="M - amortization"/>
      <sheetName val="M - debt&amp;cash"/>
      <sheetName val="M - shares"/>
      <sheetName val="M - equity"/>
      <sheetName val="M - conv_debt"/>
      <sheetName val="M - DCF"/>
      <sheetName val="M - WACC"/>
      <sheetName val="M - current &amp; LTM data"/>
      <sheetName val="M - reconciliations"/>
      <sheetName val="Amstel financials&gt;&gt;&gt;"/>
      <sheetName val="A - is"/>
      <sheetName val="A - bs"/>
      <sheetName val="A - cf"/>
      <sheetName val="A - wc"/>
      <sheetName val="A - olti"/>
      <sheetName val="A - depreciation"/>
      <sheetName val="A - amortization"/>
      <sheetName val="A - debt&amp;cash"/>
      <sheetName val="A - shares"/>
      <sheetName val="A - equity"/>
      <sheetName val="A - Consumer Eye Care"/>
      <sheetName val="A - DCF"/>
      <sheetName val="A - WACC"/>
      <sheetName val="A - current &amp; LTM data"/>
      <sheetName val="A - reconciliations"/>
      <sheetName val="Combination financials&gt;&gt;&gt;"/>
      <sheetName val="combo - rollout"/>
      <sheetName val="combo - adj_is"/>
      <sheetName val="combo - adjustments"/>
      <sheetName val="__FDSCACHE__"/>
      <sheetName val="combo - is"/>
      <sheetName val="combo - bs"/>
      <sheetName val="combo - cf"/>
      <sheetName val="combo - wc"/>
      <sheetName val="combo - depreciation"/>
      <sheetName val="combo - amortization"/>
      <sheetName val="combo - debt&amp;cash"/>
      <sheetName val="combo - equity"/>
      <sheetName val="combo - reconciliations"/>
      <sheetName val="synergies"/>
      <sheetName val="combo - credit stats"/>
      <sheetName val="accretion dilution - GAAP"/>
      <sheetName val="accretion dilution - Cash EPS"/>
      <sheetName val="combo - output pg 1"/>
      <sheetName val="combo - output pg 2"/>
      <sheetName val="combo - output pg 3"/>
      <sheetName val="combo - contribution"/>
      <sheetName val="combo - sum of the parts"/>
      <sheetName val="Book&gt;&gt;&gt;"/>
      <sheetName val="cash EPS buildup"/>
      <sheetName val="M - fin summary"/>
      <sheetName val="A - fin summary"/>
      <sheetName val="A - AVP"/>
      <sheetName val="contribution"/>
      <sheetName val="exchange ratio"/>
      <sheetName val="M - Football field"/>
      <sheetName val="A - Football field"/>
      <sheetName val="Exchange ratio - Football field"/>
      <sheetName val="M - 52-week range"/>
      <sheetName val="A - 52-week range"/>
      <sheetName val="Price targets"/>
      <sheetName val="Acc_dil output"/>
      <sheetName val="Acc_dil sensitivity"/>
      <sheetName val="Credit stats - output"/>
      <sheetName val="PresLink text outputs"/>
      <sheetName val="Betas - 11-27-06"/>
      <sheetName val="mini-merge&gt;&gt;&gt;"/>
      <sheetName val="Acc-dil"/>
      <sheetName val="Acc-dil (output)"/>
      <sheetName val="Acc-dil (key message)"/>
      <sheetName val="Information spread"/>
      <sheetName val="Mini-merge"/>
      <sheetName val="Fiesta"/>
      <sheetName val="Bank Template"/>
      <sheetName val="IS"/>
      <sheetName val="Achievability Tables"/>
      <sheetName val="New Tables"/>
      <sheetName val="Template"/>
      <sheetName val="Credit Stats"/>
      <sheetName val="Base vs Sensitivity"/>
      <sheetName val="Fees"/>
      <sheetName val="Seg P&amp;L"/>
    </sheetNames>
    <sheetDataSet>
      <sheetData sheetId="0">
        <row r="1">
          <cell r="C1" t="str">
            <v>Project Pinnacle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C1" t="str">
            <v>Project Pinnacle</v>
          </cell>
        </row>
      </sheetData>
      <sheetData sheetId="32">
        <row r="1">
          <cell r="C1" t="str">
            <v>Project Pinnacle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1">
          <cell r="C1" t="str">
            <v>Project Pinnacle</v>
          </cell>
        </row>
      </sheetData>
      <sheetData sheetId="53"/>
      <sheetData sheetId="54">
        <row r="1">
          <cell r="C1" t="str">
            <v>Project Pinnacle</v>
          </cell>
        </row>
      </sheetData>
      <sheetData sheetId="55">
        <row r="1">
          <cell r="C1" t="str">
            <v>Project Pinnacle</v>
          </cell>
        </row>
      </sheetData>
      <sheetData sheetId="56"/>
      <sheetData sheetId="57">
        <row r="1">
          <cell r="C1" t="str">
            <v>Project Pinnacle</v>
          </cell>
        </row>
      </sheetData>
      <sheetData sheetId="58"/>
      <sheetData sheetId="59"/>
      <sheetData sheetId="60">
        <row r="1">
          <cell r="C1" t="str">
            <v>Project Pinnacle</v>
          </cell>
        </row>
      </sheetData>
      <sheetData sheetId="61">
        <row r="1">
          <cell r="C1" t="str">
            <v>Project Pinnacle</v>
          </cell>
        </row>
      </sheetData>
      <sheetData sheetId="62">
        <row r="1">
          <cell r="C1" t="str">
            <v>Project Pinnacle</v>
          </cell>
        </row>
      </sheetData>
      <sheetData sheetId="63">
        <row r="1">
          <cell r="C1" t="str">
            <v>Project Pinnacle</v>
          </cell>
        </row>
      </sheetData>
      <sheetData sheetId="64">
        <row r="1">
          <cell r="C1" t="str">
            <v>Project Pinnacle</v>
          </cell>
        </row>
      </sheetData>
      <sheetData sheetId="65">
        <row r="1">
          <cell r="C1" t="str">
            <v>Project Pinnacle</v>
          </cell>
        </row>
      </sheetData>
      <sheetData sheetId="66">
        <row r="1">
          <cell r="C1" t="str">
            <v>Project Pinnacle</v>
          </cell>
          <cell r="P1" t="str">
            <v>Strictly private &amp; confidential</v>
          </cell>
        </row>
        <row r="3">
          <cell r="C3" t="str">
            <v>Annapurna football field</v>
          </cell>
        </row>
        <row r="4">
          <cell r="C4" t="str">
            <v>($ in millions, FYE April 28,)</v>
          </cell>
        </row>
        <row r="7">
          <cell r="D7" t="str">
            <v>X</v>
          </cell>
          <cell r="E7" t="str">
            <v>Y</v>
          </cell>
        </row>
        <row r="8">
          <cell r="E8" t="str">
            <v>Barbell</v>
          </cell>
        </row>
        <row r="9">
          <cell r="D9">
            <v>90.849999999999895</v>
          </cell>
          <cell r="E9">
            <v>5.2</v>
          </cell>
        </row>
        <row r="10">
          <cell r="C10" t="str">
            <v>52-week trading range</v>
          </cell>
          <cell r="D10">
            <v>148.69999999999999</v>
          </cell>
          <cell r="E10">
            <v>5.2</v>
          </cell>
        </row>
        <row r="13">
          <cell r="D13">
            <v>115</v>
          </cell>
          <cell r="E13">
            <v>4</v>
          </cell>
        </row>
        <row r="14">
          <cell r="D14">
            <v>150</v>
          </cell>
          <cell r="E14">
            <v>4</v>
          </cell>
        </row>
        <row r="15">
          <cell r="C15" t="str">
            <v>Analyst price targets(a)</v>
          </cell>
        </row>
        <row r="20">
          <cell r="B20" t="str">
            <v xml:space="preserve"> </v>
          </cell>
          <cell r="C20" t="str">
            <v>Comparable company analysis(b)
  15.0x - 18.0x CY 2007E EBITDA</v>
          </cell>
          <cell r="D20">
            <v>98.660919398351453</v>
          </cell>
          <cell r="E20">
            <v>2.6</v>
          </cell>
        </row>
        <row r="21">
          <cell r="D21">
            <v>117.96699777155686</v>
          </cell>
          <cell r="E21">
            <v>2.6</v>
          </cell>
        </row>
        <row r="25">
          <cell r="C25" t="str">
            <v>Discounted cash flow analysis
  8.5% - 9.5% WACC
  3.75% - 4.25% Perpetuity growth rate</v>
          </cell>
          <cell r="D25">
            <v>97.750701902532839</v>
          </cell>
          <cell r="E25">
            <v>1.1000000000000001</v>
          </cell>
        </row>
        <row r="26">
          <cell r="D26">
            <v>129.18764575459127</v>
          </cell>
          <cell r="E26">
            <v>1.1000000000000001</v>
          </cell>
        </row>
        <row r="31">
          <cell r="D31" t="str">
            <v>Comparable companies</v>
          </cell>
        </row>
        <row r="32">
          <cell r="D32" t="str">
            <v>Low</v>
          </cell>
          <cell r="E32" t="str">
            <v>High</v>
          </cell>
        </row>
        <row r="33">
          <cell r="D33">
            <v>15</v>
          </cell>
          <cell r="E33">
            <v>18</v>
          </cell>
        </row>
        <row r="35">
          <cell r="C35" t="str">
            <v>Annapurna 2007E EBITDA</v>
          </cell>
          <cell r="D35">
            <v>2017.423627063853</v>
          </cell>
          <cell r="E35">
            <v>2017.423627063853</v>
          </cell>
        </row>
        <row r="37">
          <cell r="C37" t="str">
            <v>Total enterprise value</v>
          </cell>
          <cell r="D37">
            <v>30261.354405957794</v>
          </cell>
          <cell r="E37">
            <v>36313.625287149356</v>
          </cell>
        </row>
        <row r="39">
          <cell r="C39" t="str">
            <v>Less: net debt</v>
          </cell>
          <cell r="D39">
            <v>-667.89999999999986</v>
          </cell>
          <cell r="E39">
            <v>-667.89999999999986</v>
          </cell>
        </row>
        <row r="41">
          <cell r="C41" t="str">
            <v>Equity value</v>
          </cell>
          <cell r="D41">
            <v>30929.254405957796</v>
          </cell>
          <cell r="E41">
            <v>36981.525287149358</v>
          </cell>
        </row>
        <row r="43">
          <cell r="C43" t="str">
            <v>Diluted shares</v>
          </cell>
          <cell r="D43">
            <v>313.49043364453587</v>
          </cell>
          <cell r="E43">
            <v>313.49043364453587</v>
          </cell>
        </row>
        <row r="45">
          <cell r="C45" t="str">
            <v>Price per share</v>
          </cell>
          <cell r="D45">
            <v>98.660919398351453</v>
          </cell>
          <cell r="E45">
            <v>117.96699777155686</v>
          </cell>
        </row>
      </sheetData>
      <sheetData sheetId="67">
        <row r="1">
          <cell r="C1" t="str">
            <v>Project Pinnacle</v>
          </cell>
        </row>
      </sheetData>
      <sheetData sheetId="68"/>
      <sheetData sheetId="69"/>
      <sheetData sheetId="70"/>
      <sheetData sheetId="71">
        <row r="1">
          <cell r="C1" t="str">
            <v>Project Pinnacle</v>
          </cell>
        </row>
      </sheetData>
      <sheetData sheetId="72">
        <row r="1">
          <cell r="C1" t="str">
            <v>Project Pinnacle</v>
          </cell>
        </row>
      </sheetData>
      <sheetData sheetId="73">
        <row r="1">
          <cell r="C1" t="str">
            <v>Project Pinnacle</v>
          </cell>
        </row>
      </sheetData>
      <sheetData sheetId="74">
        <row r="1">
          <cell r="C1" t="str">
            <v>Project Pinnacle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6-2010 3PL Industry"/>
      <sheetName val="Revenue by Segment"/>
      <sheetName val="US 3PL Market"/>
      <sheetName val="US Logistics to GDP"/>
      <sheetName val="Logistics Out. by Region"/>
      <sheetName val="Facilities Overview"/>
      <sheetName val="Salaried Employees"/>
      <sheetName val="Comp. Rev. by Seg."/>
      <sheetName val="Safety"/>
      <sheetName val="Rev and GP by Segment"/>
      <sheetName val="Top Ten Customers"/>
      <sheetName val="Service Offerings to Top-20"/>
      <sheetName val="Sources--&gt;"/>
      <sheetName val="Rev. by category"/>
      <sheetName val="Rev. by Customer Name"/>
      <sheetName val="by Customer, by Srv Type"/>
      <sheetName val="by Customer, by Facility"/>
      <sheetName val="1996-2010_3PL_Industry"/>
      <sheetName val="FWRD Stats"/>
      <sheetName val="A - Football field"/>
      <sheetName val="Cap Sheet"/>
    </sheetNames>
    <sheetDataSet>
      <sheetData sheetId="0" refreshError="1"/>
      <sheetData sheetId="1" refreshError="1">
        <row r="1">
          <cell r="C1" t="str">
            <v>2010E</v>
          </cell>
          <cell r="D1" t="str">
            <v>2005A</v>
          </cell>
          <cell r="E1" t="str">
            <v>CAGR</v>
          </cell>
        </row>
        <row r="2">
          <cell r="B2" t="str">
            <v>International Transportation Management</v>
          </cell>
          <cell r="C2">
            <v>37.5</v>
          </cell>
          <cell r="D2">
            <v>38.200000000000003</v>
          </cell>
          <cell r="E2">
            <v>-3.692083962453574E-3</v>
          </cell>
        </row>
        <row r="3">
          <cell r="B3" t="str">
            <v>Domestic Transportation Management</v>
          </cell>
          <cell r="C3">
            <v>34.200000000000003</v>
          </cell>
          <cell r="D3">
            <v>30.3</v>
          </cell>
          <cell r="E3">
            <v>2.4511164666202623E-2</v>
          </cell>
        </row>
        <row r="4">
          <cell r="B4" t="str">
            <v>Value-Added Warehouse/Distribution</v>
          </cell>
          <cell r="C4">
            <v>31.2</v>
          </cell>
          <cell r="D4">
            <v>22.3</v>
          </cell>
          <cell r="E4">
            <v>6.9473298907067882E-2</v>
          </cell>
        </row>
        <row r="5">
          <cell r="B5" t="str">
            <v>Dedicated Contract Carriage</v>
          </cell>
          <cell r="C5">
            <v>9.8000000000000007</v>
          </cell>
          <cell r="D5">
            <v>9.9</v>
          </cell>
          <cell r="E5">
            <v>-2.0284142743840494E-3</v>
          </cell>
        </row>
        <row r="6">
          <cell r="B6" t="str">
            <v>Software</v>
          </cell>
          <cell r="C6">
            <v>3</v>
          </cell>
          <cell r="D6">
            <v>3</v>
          </cell>
        </row>
        <row r="7">
          <cell r="C7">
            <v>115.7</v>
          </cell>
          <cell r="D7">
            <v>103.7</v>
          </cell>
        </row>
      </sheetData>
      <sheetData sheetId="2" refreshError="1"/>
      <sheetData sheetId="3" refreshError="1"/>
      <sheetData sheetId="4" refreshError="1">
        <row r="1">
          <cell r="C1" t="str">
            <v>2010E</v>
          </cell>
          <cell r="D1" t="str">
            <v>2005A</v>
          </cell>
          <cell r="E1" t="str">
            <v>CAGR</v>
          </cell>
        </row>
        <row r="2">
          <cell r="B2" t="str">
            <v>International Transportation Management</v>
          </cell>
          <cell r="C2">
            <v>37.5</v>
          </cell>
          <cell r="D2">
            <v>38.200000000000003</v>
          </cell>
          <cell r="E2">
            <v>-3.692083962453574E-3</v>
          </cell>
        </row>
        <row r="3">
          <cell r="B3" t="str">
            <v>Region</v>
          </cell>
          <cell r="C3">
            <v>34.200000000000003</v>
          </cell>
          <cell r="D3" t="str">
            <v>Logistics Outsourced</v>
          </cell>
          <cell r="E3">
            <v>2.4511164666202623E-2</v>
          </cell>
        </row>
        <row r="4">
          <cell r="B4" t="str">
            <v>Europe</v>
          </cell>
          <cell r="C4">
            <v>31.2</v>
          </cell>
          <cell r="D4">
            <v>0.10030448530272866</v>
          </cell>
          <cell r="E4">
            <v>6.9473298907067882E-2</v>
          </cell>
        </row>
        <row r="5">
          <cell r="B5" t="str">
            <v>United States</v>
          </cell>
          <cell r="C5">
            <v>9.8000000000000007</v>
          </cell>
          <cell r="D5">
            <v>9.3976616841793689E-2</v>
          </cell>
          <cell r="E5">
            <v>-2.0284142743840494E-3</v>
          </cell>
        </row>
        <row r="6">
          <cell r="B6" t="str">
            <v>Asia Pacific</v>
          </cell>
          <cell r="C6">
            <v>3</v>
          </cell>
          <cell r="D6">
            <v>7.3549594510293206E-2</v>
          </cell>
        </row>
        <row r="7">
          <cell r="B7" t="str">
            <v>Latin America</v>
          </cell>
          <cell r="C7">
            <v>115.7</v>
          </cell>
          <cell r="D7">
            <v>6.2259800153727902E-2</v>
          </cell>
        </row>
      </sheetData>
      <sheetData sheetId="5" refreshError="1">
        <row r="5">
          <cell r="G5" t="str">
            <v xml:space="preserve">Square </v>
          </cell>
          <cell r="I5" t="str">
            <v>Lease</v>
          </cell>
          <cell r="K5" t="str">
            <v>Number</v>
          </cell>
          <cell r="M5" t="str">
            <v>Primary</v>
          </cell>
        </row>
        <row r="6">
          <cell r="C6" t="str">
            <v>Building #</v>
          </cell>
          <cell r="E6" t="str">
            <v>Location</v>
          </cell>
          <cell r="G6" t="str">
            <v>Footage</v>
          </cell>
          <cell r="I6" t="str">
            <v>Expiration</v>
          </cell>
          <cell r="K6" t="str">
            <v>of Doors</v>
          </cell>
          <cell r="M6" t="str">
            <v>Functions(2)</v>
          </cell>
          <cell r="O6" t="str">
            <v>Representative Customers</v>
          </cell>
        </row>
        <row r="8">
          <cell r="C8">
            <v>1</v>
          </cell>
          <cell r="E8" t="str">
            <v>Chino I</v>
          </cell>
          <cell r="G8">
            <v>530000</v>
          </cell>
          <cell r="I8">
            <v>2012</v>
          </cell>
          <cell r="K8">
            <v>102</v>
          </cell>
          <cell r="M8" t="str">
            <v>DC, MM, VW</v>
          </cell>
          <cell r="O8" t="str">
            <v>Brown Shoe Company, Jones Apparel Group</v>
          </cell>
        </row>
        <row r="9">
          <cell r="C9">
            <v>2</v>
          </cell>
          <cell r="E9" t="str">
            <v>Chino II</v>
          </cell>
          <cell r="G9">
            <v>440000</v>
          </cell>
          <cell r="I9">
            <v>2013</v>
          </cell>
          <cell r="K9">
            <v>51</v>
          </cell>
          <cell r="M9" t="str">
            <v>HQ, MM, VW</v>
          </cell>
          <cell r="O9" t="str">
            <v>Steve Madden, Wear Me Apparel</v>
          </cell>
        </row>
        <row r="10">
          <cell r="C10">
            <v>3</v>
          </cell>
          <cell r="E10" t="str">
            <v>Chino III</v>
          </cell>
          <cell r="G10">
            <v>550000</v>
          </cell>
          <cell r="I10">
            <v>2015</v>
          </cell>
          <cell r="K10">
            <v>114</v>
          </cell>
          <cell r="M10" t="str">
            <v>C, DC, MM, SD, VW</v>
          </cell>
          <cell r="O10" t="str">
            <v>Fleet Street, Polo Ralph Lauren</v>
          </cell>
        </row>
        <row r="11">
          <cell r="C11">
            <v>4</v>
          </cell>
          <cell r="E11" t="str">
            <v>Chino IV</v>
          </cell>
          <cell r="G11">
            <v>302000</v>
          </cell>
          <cell r="I11" t="str">
            <v>Month-to-month</v>
          </cell>
          <cell r="K11">
            <v>43</v>
          </cell>
          <cell r="M11" t="str">
            <v>[C, DC, MM, SD, VW]</v>
          </cell>
          <cell r="O11" t="str">
            <v>BCBG</v>
          </cell>
        </row>
        <row r="13">
          <cell r="E13" t="str">
            <v>Subtotal</v>
          </cell>
          <cell r="G13">
            <v>1822000</v>
          </cell>
        </row>
        <row r="16">
          <cell r="C16">
            <v>5</v>
          </cell>
          <cell r="E16" t="str">
            <v>Mira Loma(1)</v>
          </cell>
          <cell r="G16">
            <v>90000</v>
          </cell>
          <cell r="I16" t="str">
            <v>Wal-Mart Facility</v>
          </cell>
          <cell r="K16">
            <v>150</v>
          </cell>
          <cell r="M16" t="str">
            <v>C, MM</v>
          </cell>
          <cell r="O16" t="str">
            <v>Wal-Mart</v>
          </cell>
        </row>
        <row r="19">
          <cell r="C19">
            <v>6</v>
          </cell>
          <cell r="E19" t="str">
            <v>Santa Fe Springs</v>
          </cell>
          <cell r="G19">
            <v>300000</v>
          </cell>
          <cell r="I19">
            <v>2013</v>
          </cell>
          <cell r="K19">
            <v>36</v>
          </cell>
          <cell r="M19" t="str">
            <v>MM, VW</v>
          </cell>
          <cell r="O19" t="str">
            <v>Ann Taylor, Creative Recreation</v>
          </cell>
        </row>
        <row r="22">
          <cell r="C22">
            <v>7</v>
          </cell>
          <cell r="E22" t="str">
            <v>Sacramento</v>
          </cell>
          <cell r="G22">
            <v>45000</v>
          </cell>
          <cell r="I22" t="str">
            <v>Month-to-month</v>
          </cell>
          <cell r="K22">
            <v>20</v>
          </cell>
          <cell r="M22" t="str">
            <v>SD, MM</v>
          </cell>
          <cell r="O22" t="str">
            <v>Children's Place, Famous Footwear</v>
          </cell>
        </row>
        <row r="25">
          <cell r="E25" t="str">
            <v>Total</v>
          </cell>
          <cell r="G25">
            <v>2257000</v>
          </cell>
        </row>
        <row r="28">
          <cell r="G28" t="str">
            <v xml:space="preserve">Square </v>
          </cell>
          <cell r="I28" t="str">
            <v>Lease</v>
          </cell>
          <cell r="K28" t="str">
            <v>Number</v>
          </cell>
          <cell r="M28" t="str">
            <v>Primary</v>
          </cell>
        </row>
        <row r="29">
          <cell r="C29" t="str">
            <v>Building #</v>
          </cell>
          <cell r="E29" t="str">
            <v>Location</v>
          </cell>
          <cell r="G29" t="str">
            <v>Footage</v>
          </cell>
          <cell r="I29" t="str">
            <v>Expiration</v>
          </cell>
          <cell r="K29" t="str">
            <v>of Doors</v>
          </cell>
          <cell r="M29" t="str">
            <v>Functions(1)</v>
          </cell>
          <cell r="O29" t="str">
            <v>Representative Customers</v>
          </cell>
        </row>
        <row r="31">
          <cell r="C31">
            <v>1</v>
          </cell>
          <cell r="E31" t="str">
            <v>Keasbey</v>
          </cell>
          <cell r="G31">
            <v>275000</v>
          </cell>
          <cell r="I31">
            <v>2015</v>
          </cell>
          <cell r="K31">
            <v>87</v>
          </cell>
          <cell r="M31" t="str">
            <v>C, DC, MM, SD, VW</v>
          </cell>
          <cell r="O31" t="str">
            <v>Kohl's, Nordstrom, Aeropostale</v>
          </cell>
        </row>
        <row r="34">
          <cell r="E34" t="str">
            <v>Total</v>
          </cell>
          <cell r="G34">
            <v>275000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">
          <cell r="D3" t="str">
            <v>Service Offering</v>
          </cell>
        </row>
        <row r="4">
          <cell r="D4" t="str">
            <v>Value-Added Warehousing and Distribution</v>
          </cell>
          <cell r="F4" t="str">
            <v>Retail Vendor Consolidation</v>
          </cell>
          <cell r="H4" t="str">
            <v>Import Deconsolidation</v>
          </cell>
          <cell r="J4" t="str">
            <v>Retail Store Delivery</v>
          </cell>
        </row>
        <row r="5">
          <cell r="J5" t="str">
            <v xml:space="preserve">Store </v>
          </cell>
          <cell r="L5" t="str">
            <v>Multi-Modal</v>
          </cell>
        </row>
        <row r="6">
          <cell r="B6" t="str">
            <v>Customer</v>
          </cell>
          <cell r="J6" t="str">
            <v>Delivery</v>
          </cell>
          <cell r="L6" t="str">
            <v xml:space="preserve">Logistics Services </v>
          </cell>
        </row>
        <row r="8">
          <cell r="B8" t="str">
            <v>Customer 1</v>
          </cell>
          <cell r="D8">
            <v>0</v>
          </cell>
          <cell r="F8" t="str">
            <v>X</v>
          </cell>
          <cell r="H8">
            <v>0</v>
          </cell>
          <cell r="J8">
            <v>0</v>
          </cell>
          <cell r="L8">
            <v>0</v>
          </cell>
        </row>
        <row r="9">
          <cell r="B9" t="str">
            <v>Customer 2</v>
          </cell>
          <cell r="D9">
            <v>0</v>
          </cell>
          <cell r="F9" t="str">
            <v>X</v>
          </cell>
          <cell r="H9" t="str">
            <v>X</v>
          </cell>
          <cell r="J9" t="str">
            <v>X</v>
          </cell>
          <cell r="L9">
            <v>0</v>
          </cell>
        </row>
        <row r="10">
          <cell r="B10" t="str">
            <v>Customer 3</v>
          </cell>
          <cell r="D10" t="str">
            <v>X</v>
          </cell>
          <cell r="F10">
            <v>0</v>
          </cell>
          <cell r="H10">
            <v>0</v>
          </cell>
          <cell r="J10">
            <v>0</v>
          </cell>
          <cell r="L10" t="str">
            <v>X</v>
          </cell>
        </row>
        <row r="11">
          <cell r="B11" t="str">
            <v>Customer 4</v>
          </cell>
          <cell r="D11" t="str">
            <v>X</v>
          </cell>
          <cell r="F11">
            <v>0</v>
          </cell>
          <cell r="H11">
            <v>0</v>
          </cell>
          <cell r="J11" t="str">
            <v>X</v>
          </cell>
          <cell r="L11" t="str">
            <v>X</v>
          </cell>
        </row>
        <row r="12">
          <cell r="B12" t="str">
            <v>Customer 5</v>
          </cell>
          <cell r="D12" t="str">
            <v>X</v>
          </cell>
          <cell r="F12">
            <v>0</v>
          </cell>
          <cell r="H12">
            <v>0</v>
          </cell>
          <cell r="J12">
            <v>0</v>
          </cell>
          <cell r="L12" t="str">
            <v>X</v>
          </cell>
        </row>
        <row r="13">
          <cell r="B13" t="str">
            <v>Customer 6</v>
          </cell>
          <cell r="D13" t="str">
            <v>X</v>
          </cell>
          <cell r="F13">
            <v>0</v>
          </cell>
          <cell r="H13">
            <v>0</v>
          </cell>
          <cell r="J13">
            <v>0</v>
          </cell>
          <cell r="L13" t="str">
            <v>X</v>
          </cell>
        </row>
        <row r="14">
          <cell r="B14" t="str">
            <v>Customer 7</v>
          </cell>
          <cell r="D14" t="str">
            <v>X</v>
          </cell>
          <cell r="F14">
            <v>0</v>
          </cell>
          <cell r="H14">
            <v>0</v>
          </cell>
          <cell r="J14" t="str">
            <v>X</v>
          </cell>
          <cell r="L14" t="str">
            <v>X</v>
          </cell>
        </row>
        <row r="15">
          <cell r="B15" t="str">
            <v>Customer 8</v>
          </cell>
          <cell r="D15">
            <v>0</v>
          </cell>
          <cell r="F15" t="str">
            <v>X</v>
          </cell>
          <cell r="H15">
            <v>0</v>
          </cell>
          <cell r="J15">
            <v>0</v>
          </cell>
          <cell r="L15">
            <v>0</v>
          </cell>
        </row>
        <row r="16">
          <cell r="B16" t="str">
            <v>Customer 9</v>
          </cell>
          <cell r="D16">
            <v>0</v>
          </cell>
          <cell r="F16" t="str">
            <v>X</v>
          </cell>
          <cell r="H16">
            <v>0</v>
          </cell>
          <cell r="J16" t="str">
            <v>X</v>
          </cell>
          <cell r="L16">
            <v>0</v>
          </cell>
        </row>
        <row r="17">
          <cell r="B17" t="str">
            <v>Customer 10</v>
          </cell>
          <cell r="D17">
            <v>0</v>
          </cell>
          <cell r="F17">
            <v>0</v>
          </cell>
          <cell r="H17">
            <v>0</v>
          </cell>
          <cell r="J17" t="str">
            <v>X</v>
          </cell>
          <cell r="L17">
            <v>0</v>
          </cell>
        </row>
        <row r="18">
          <cell r="B18" t="str">
            <v>Customer 11</v>
          </cell>
          <cell r="D18" t="str">
            <v>X</v>
          </cell>
          <cell r="F18">
            <v>0</v>
          </cell>
          <cell r="H18">
            <v>0</v>
          </cell>
          <cell r="J18">
            <v>0</v>
          </cell>
          <cell r="L18" t="str">
            <v>X</v>
          </cell>
        </row>
        <row r="19">
          <cell r="B19" t="str">
            <v>Customer 12</v>
          </cell>
          <cell r="D19">
            <v>0</v>
          </cell>
          <cell r="F19">
            <v>0</v>
          </cell>
          <cell r="H19">
            <v>0</v>
          </cell>
          <cell r="J19" t="str">
            <v>X</v>
          </cell>
          <cell r="L19">
            <v>0</v>
          </cell>
        </row>
        <row r="20">
          <cell r="B20" t="str">
            <v>Customer 13</v>
          </cell>
          <cell r="D20">
            <v>0</v>
          </cell>
          <cell r="F20" t="str">
            <v>X</v>
          </cell>
          <cell r="H20">
            <v>0</v>
          </cell>
          <cell r="J20">
            <v>0</v>
          </cell>
          <cell r="L20">
            <v>0</v>
          </cell>
        </row>
        <row r="21">
          <cell r="B21" t="str">
            <v>Customer 14</v>
          </cell>
          <cell r="D21">
            <v>0</v>
          </cell>
          <cell r="F21" t="str">
            <v>X</v>
          </cell>
          <cell r="H21">
            <v>0</v>
          </cell>
          <cell r="J21" t="str">
            <v>X</v>
          </cell>
          <cell r="L21">
            <v>0</v>
          </cell>
        </row>
        <row r="22">
          <cell r="B22" t="str">
            <v>Customer 15</v>
          </cell>
          <cell r="D22" t="str">
            <v>X</v>
          </cell>
          <cell r="F22">
            <v>0</v>
          </cell>
          <cell r="H22">
            <v>0</v>
          </cell>
          <cell r="J22">
            <v>0</v>
          </cell>
          <cell r="L22" t="str">
            <v>X</v>
          </cell>
        </row>
        <row r="23">
          <cell r="B23" t="str">
            <v>Customer 16</v>
          </cell>
          <cell r="D23">
            <v>0</v>
          </cell>
          <cell r="F23">
            <v>0</v>
          </cell>
          <cell r="H23" t="str">
            <v>X</v>
          </cell>
          <cell r="J23" t="str">
            <v>X</v>
          </cell>
          <cell r="L23" t="str">
            <v>X</v>
          </cell>
        </row>
        <row r="24">
          <cell r="B24" t="str">
            <v>Customer 17</v>
          </cell>
          <cell r="D24" t="str">
            <v>X</v>
          </cell>
          <cell r="F24">
            <v>0</v>
          </cell>
          <cell r="H24">
            <v>0</v>
          </cell>
          <cell r="J24">
            <v>0</v>
          </cell>
          <cell r="L24" t="str">
            <v>X</v>
          </cell>
        </row>
        <row r="25">
          <cell r="B25" t="str">
            <v>Customer 18</v>
          </cell>
          <cell r="D25" t="str">
            <v>X</v>
          </cell>
          <cell r="F25">
            <v>0</v>
          </cell>
          <cell r="H25">
            <v>0</v>
          </cell>
          <cell r="J25">
            <v>0</v>
          </cell>
          <cell r="L25" t="str">
            <v>X</v>
          </cell>
        </row>
        <row r="26">
          <cell r="B26" t="str">
            <v>Customer 19</v>
          </cell>
          <cell r="D26">
            <v>0</v>
          </cell>
          <cell r="F26">
            <v>0</v>
          </cell>
          <cell r="H26">
            <v>0</v>
          </cell>
          <cell r="J26" t="str">
            <v>X</v>
          </cell>
          <cell r="L26" t="str">
            <v>X</v>
          </cell>
        </row>
        <row r="27">
          <cell r="B27" t="str">
            <v>Customer 20</v>
          </cell>
          <cell r="D27">
            <v>0</v>
          </cell>
          <cell r="F27">
            <v>0</v>
          </cell>
          <cell r="H27">
            <v>0</v>
          </cell>
          <cell r="J27" t="str">
            <v>X</v>
          </cell>
          <cell r="L27">
            <v>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0"/>
      <sheetName val="Income Statement"/>
      <sheetName val="Adj. Income Statment"/>
      <sheetName val="No CapEx Adjusted"/>
      <sheetName val="Adj. Common Size"/>
      <sheetName val="Common Size"/>
      <sheetName val="Balance Sheet"/>
      <sheetName val="Cash Flow"/>
      <sheetName val="P&amp;L Projection Comparison"/>
      <sheetName val="CF Projection Comparison"/>
      <sheetName val="NWC"/>
      <sheetName val="Customers Sales and Volume"/>
      <sheetName val="Top 10"/>
      <sheetName val="Rolling LTM"/>
      <sheetName val="Addbacks"/>
      <sheetName val="Material Cost"/>
      <sheetName val="Ownership Detail"/>
      <sheetName val="2013 Write-Down (Avg Method)"/>
      <sheetName val="Channel &amp; Segment"/>
      <sheetName val="Projected Customer Detail"/>
      <sheetName val="CapEx"/>
      <sheetName val="Customer Bridge"/>
      <sheetName val="Historical Segment Bridge"/>
      <sheetName val="Segement and Channel Info"/>
      <sheetName val="From Company--&gt;"/>
      <sheetName val="P&amp;L 1"/>
      <sheetName val="Sales 1"/>
      <sheetName val="Volume 1"/>
      <sheetName val="Balance Sheet 1"/>
      <sheetName val="Cash Flow 1"/>
      <sheetName val="Capex Plan 1"/>
      <sheetName val="Material Detail 1"/>
      <sheetName val="Loan Service 1"/>
      <sheetName val="Proj. No Capex--&gt;"/>
      <sheetName val="P&amp;L 2"/>
      <sheetName val="Sales 2"/>
      <sheetName val="Volume 2"/>
      <sheetName val="Balance Sheet 2"/>
      <sheetName val="Cash Flow 2"/>
      <sheetName val="Capex Plan 2"/>
      <sheetName val="Material Detail 2"/>
      <sheetName val="Loan Service 2"/>
      <sheetName val="NXTP Annual Hist. (output)"/>
      <sheetName val="Implied Value"/>
      <sheetName val="Sheet1"/>
      <sheetName val="Financial Section Data"/>
      <sheetName val="Adjusted IS Analysis HC"/>
      <sheetName val="Historical and Projected SG HC"/>
      <sheetName val="Hist and Proj Rev HC"/>
      <sheetName val="Facilities"/>
      <sheetName val="CapEx Hardcode"/>
      <sheetName val="Mgt. Summary"/>
      <sheetName val="Service Offerings to Top-20"/>
      <sheetName val="Logistics Out. by Region"/>
      <sheetName val="Revenue by Segment"/>
      <sheetName val="Facilities Overview"/>
      <sheetName val="Working Capital"/>
      <sheetName val="Revenue Trends"/>
      <sheetName val="RAPS Projected IS by Product"/>
      <sheetName val="Capitalization"/>
      <sheetName val="Sheet2"/>
      <sheetName val="Overview"/>
      <sheetName val="Combine Sheet"/>
      <sheetName val="Log Sheet"/>
      <sheetName val="Free Cash Flow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American Blanching Company</v>
          </cell>
        </row>
        <row r="2">
          <cell r="A2" t="str">
            <v xml:space="preserve">Balance Sheet - Detailed 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1000</v>
          </cell>
        </row>
        <row r="3">
          <cell r="A3" t="str">
            <v>2011 - 2012 By Period</v>
          </cell>
          <cell r="B3" t="str">
            <v>Fiscal Year  End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 t="str">
            <v>Fiscal Year  End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 t="str">
            <v>Fiscal Year  End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 t="str">
            <v>Fiscal Year  End</v>
          </cell>
          <cell r="AQ3">
            <v>0</v>
          </cell>
          <cell r="AR3" t="str">
            <v>Fiscal Year  End</v>
          </cell>
          <cell r="AS3">
            <v>0</v>
          </cell>
          <cell r="AT3" t="str">
            <v>Fiscal Year  End</v>
          </cell>
          <cell r="AU3">
            <v>0</v>
          </cell>
          <cell r="AV3" t="str">
            <v>Fiscal Year  End</v>
          </cell>
          <cell r="AW3">
            <v>0</v>
          </cell>
          <cell r="AX3" t="str">
            <v>Fiscal Year  End</v>
          </cell>
        </row>
        <row r="4">
          <cell r="B4">
            <v>2010</v>
          </cell>
          <cell r="C4">
            <v>0</v>
          </cell>
          <cell r="D4">
            <v>2011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2011</v>
          </cell>
          <cell r="Q4">
            <v>0</v>
          </cell>
          <cell r="R4">
            <v>2012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2012</v>
          </cell>
          <cell r="AD4">
            <v>0</v>
          </cell>
          <cell r="AE4" t="str">
            <v>2013E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 t="str">
            <v>2013P</v>
          </cell>
          <cell r="AQ4">
            <v>0</v>
          </cell>
          <cell r="AR4" t="str">
            <v>2014P</v>
          </cell>
          <cell r="AS4">
            <v>0</v>
          </cell>
          <cell r="AT4" t="str">
            <v>2015P</v>
          </cell>
          <cell r="AU4">
            <v>0</v>
          </cell>
          <cell r="AV4" t="str">
            <v>2016P</v>
          </cell>
          <cell r="AW4">
            <v>0</v>
          </cell>
          <cell r="AX4" t="str">
            <v>2017P</v>
          </cell>
        </row>
        <row r="5">
          <cell r="D5">
            <v>1</v>
          </cell>
          <cell r="E5">
            <v>2</v>
          </cell>
          <cell r="F5">
            <v>3</v>
          </cell>
          <cell r="G5">
            <v>4</v>
          </cell>
          <cell r="H5">
            <v>5</v>
          </cell>
          <cell r="I5">
            <v>6</v>
          </cell>
          <cell r="J5">
            <v>7</v>
          </cell>
          <cell r="K5">
            <v>8</v>
          </cell>
          <cell r="L5">
            <v>9</v>
          </cell>
          <cell r="M5">
            <v>10</v>
          </cell>
          <cell r="N5">
            <v>11</v>
          </cell>
          <cell r="O5">
            <v>12</v>
          </cell>
          <cell r="P5">
            <v>0</v>
          </cell>
          <cell r="Q5">
            <v>0</v>
          </cell>
          <cell r="R5">
            <v>1</v>
          </cell>
          <cell r="S5">
            <v>2</v>
          </cell>
          <cell r="T5">
            <v>3</v>
          </cell>
          <cell r="U5">
            <v>4</v>
          </cell>
          <cell r="V5">
            <v>5</v>
          </cell>
          <cell r="W5">
            <v>6</v>
          </cell>
          <cell r="X5">
            <v>7</v>
          </cell>
          <cell r="Y5">
            <v>8</v>
          </cell>
          <cell r="Z5">
            <v>9</v>
          </cell>
          <cell r="AA5">
            <v>10</v>
          </cell>
          <cell r="AB5">
            <v>11</v>
          </cell>
          <cell r="AC5">
            <v>0</v>
          </cell>
          <cell r="AD5">
            <v>0</v>
          </cell>
          <cell r="AE5">
            <v>1</v>
          </cell>
          <cell r="AF5">
            <v>2</v>
          </cell>
          <cell r="AG5">
            <v>3</v>
          </cell>
          <cell r="AH5">
            <v>4</v>
          </cell>
          <cell r="AI5">
            <v>5</v>
          </cell>
          <cell r="AJ5">
            <v>6</v>
          </cell>
          <cell r="AK5">
            <v>7</v>
          </cell>
          <cell r="AL5">
            <v>8</v>
          </cell>
          <cell r="AM5">
            <v>9</v>
          </cell>
          <cell r="AN5">
            <v>10</v>
          </cell>
          <cell r="AO5">
            <v>11</v>
          </cell>
        </row>
        <row r="6">
          <cell r="A6" t="str">
            <v>ASSETS</v>
          </cell>
        </row>
        <row r="8">
          <cell r="A8" t="str">
            <v>Cash &amp; Cash Equivalents</v>
          </cell>
          <cell r="B8">
            <v>65117.77</v>
          </cell>
          <cell r="C8">
            <v>0</v>
          </cell>
          <cell r="D8">
            <v>59460.18</v>
          </cell>
          <cell r="E8">
            <v>69471.56</v>
          </cell>
          <cell r="F8">
            <v>59401.05</v>
          </cell>
          <cell r="G8">
            <v>62913.69</v>
          </cell>
          <cell r="H8">
            <v>73764.160000000003</v>
          </cell>
          <cell r="I8">
            <v>61410.32</v>
          </cell>
          <cell r="J8">
            <v>48870.54</v>
          </cell>
          <cell r="K8">
            <v>58100.800000000003</v>
          </cell>
          <cell r="L8">
            <v>59489.1</v>
          </cell>
          <cell r="M8">
            <v>150665.66</v>
          </cell>
          <cell r="N8">
            <v>65366.12</v>
          </cell>
          <cell r="O8">
            <v>62525.11</v>
          </cell>
          <cell r="P8">
            <v>99764.41</v>
          </cell>
          <cell r="Q8">
            <v>0</v>
          </cell>
          <cell r="R8">
            <v>51504.679999999993</v>
          </cell>
          <cell r="S8">
            <v>20977.32</v>
          </cell>
          <cell r="T8">
            <v>29345.589999999997</v>
          </cell>
          <cell r="U8">
            <v>224498.11</v>
          </cell>
          <cell r="V8">
            <v>276029.09999999998</v>
          </cell>
          <cell r="W8">
            <v>8550.9</v>
          </cell>
          <cell r="X8">
            <v>55930.63</v>
          </cell>
          <cell r="Y8">
            <v>118463.29</v>
          </cell>
          <cell r="Z8">
            <v>283747.62</v>
          </cell>
          <cell r="AA8">
            <v>340982.36999999994</v>
          </cell>
          <cell r="AB8">
            <v>210719.91000000003</v>
          </cell>
          <cell r="AC8">
            <v>159118.36000000002</v>
          </cell>
          <cell r="AD8">
            <v>0</v>
          </cell>
          <cell r="AE8">
            <v>160000</v>
          </cell>
          <cell r="AF8">
            <v>160000</v>
          </cell>
          <cell r="AG8">
            <v>160000</v>
          </cell>
          <cell r="AH8">
            <v>160000</v>
          </cell>
          <cell r="AI8">
            <v>160000</v>
          </cell>
          <cell r="AJ8">
            <v>160000</v>
          </cell>
          <cell r="AK8">
            <v>160000</v>
          </cell>
          <cell r="AL8">
            <v>160000</v>
          </cell>
          <cell r="AM8">
            <v>160000</v>
          </cell>
          <cell r="AN8">
            <v>160000</v>
          </cell>
          <cell r="AO8">
            <v>160000</v>
          </cell>
          <cell r="AP8">
            <v>160000</v>
          </cell>
          <cell r="AQ8">
            <v>0</v>
          </cell>
          <cell r="AR8">
            <v>150000</v>
          </cell>
          <cell r="AS8">
            <v>0</v>
          </cell>
          <cell r="AT8">
            <v>1767000</v>
          </cell>
          <cell r="AU8">
            <v>0</v>
          </cell>
          <cell r="AV8">
            <v>8201000</v>
          </cell>
          <cell r="AW8">
            <v>0</v>
          </cell>
          <cell r="AX8">
            <v>18841000</v>
          </cell>
        </row>
        <row r="9"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</row>
        <row r="10">
          <cell r="A10" t="str">
            <v>Accounts Receivable - Net</v>
          </cell>
          <cell r="B10">
            <v>3601626.53</v>
          </cell>
          <cell r="C10">
            <v>0</v>
          </cell>
          <cell r="D10">
            <v>4116262.94</v>
          </cell>
          <cell r="E10">
            <v>3846890.3899999997</v>
          </cell>
          <cell r="F10">
            <v>4454120.5</v>
          </cell>
          <cell r="G10">
            <v>4116602.23</v>
          </cell>
          <cell r="H10">
            <v>4645907.46</v>
          </cell>
          <cell r="I10">
            <v>4733593.8900000006</v>
          </cell>
          <cell r="J10">
            <v>6306013.0500000007</v>
          </cell>
          <cell r="K10">
            <v>6719550.9900000002</v>
          </cell>
          <cell r="L10">
            <v>6349708.6900000004</v>
          </cell>
          <cell r="M10">
            <v>5711261.75</v>
          </cell>
          <cell r="N10">
            <v>6614695.25</v>
          </cell>
          <cell r="O10">
            <v>7369988.8300000001</v>
          </cell>
          <cell r="P10">
            <v>6306634.7299999995</v>
          </cell>
          <cell r="Q10">
            <v>0</v>
          </cell>
          <cell r="R10">
            <v>6764763.5199999996</v>
          </cell>
          <cell r="S10">
            <v>7898063.2800000003</v>
          </cell>
          <cell r="T10">
            <v>9368573.290000001</v>
          </cell>
          <cell r="U10">
            <v>9989495.6400000006</v>
          </cell>
          <cell r="V10">
            <v>10096201.35</v>
          </cell>
          <cell r="W10">
            <v>12705747.720000001</v>
          </cell>
          <cell r="X10">
            <v>18933915.210000001</v>
          </cell>
          <cell r="Y10">
            <v>17272170.18</v>
          </cell>
          <cell r="Z10">
            <v>12458047.65</v>
          </cell>
          <cell r="AA10">
            <v>12113581.640000001</v>
          </cell>
          <cell r="AB10">
            <v>16001119.48</v>
          </cell>
          <cell r="AC10">
            <v>16594116.880000001</v>
          </cell>
          <cell r="AD10">
            <v>0</v>
          </cell>
          <cell r="AE10">
            <v>18087446.472039331</v>
          </cell>
          <cell r="AF10">
            <v>13783610.470464997</v>
          </cell>
          <cell r="AG10">
            <v>15905594.672302984</v>
          </cell>
          <cell r="AH10">
            <v>16280102.746428652</v>
          </cell>
          <cell r="AI10">
            <v>15242763.474621695</v>
          </cell>
          <cell r="AJ10">
            <v>16079619.220058948</v>
          </cell>
          <cell r="AK10">
            <v>16397018.310138701</v>
          </cell>
          <cell r="AL10">
            <v>16270835.822329521</v>
          </cell>
          <cell r="AM10">
            <v>16368640.308336446</v>
          </cell>
          <cell r="AN10">
            <v>16328162.402915223</v>
          </cell>
          <cell r="AO10">
            <v>15970682.703124298</v>
          </cell>
          <cell r="AP10">
            <v>15464787.725344829</v>
          </cell>
          <cell r="AQ10">
            <v>0</v>
          </cell>
          <cell r="AR10">
            <v>18543548.221643839</v>
          </cell>
          <cell r="AS10">
            <v>0</v>
          </cell>
          <cell r="AT10">
            <v>21214105.104009587</v>
          </cell>
          <cell r="AU10">
            <v>0</v>
          </cell>
          <cell r="AV10">
            <v>23184803.269547418</v>
          </cell>
          <cell r="AW10">
            <v>0</v>
          </cell>
          <cell r="AX10">
            <v>24951322.291713715</v>
          </cell>
        </row>
        <row r="11">
          <cell r="A11" t="str">
            <v>Accounts Receivable- Trade</v>
          </cell>
          <cell r="B11">
            <v>3661080.9</v>
          </cell>
          <cell r="C11">
            <v>0</v>
          </cell>
          <cell r="D11">
            <v>4180717.31</v>
          </cell>
          <cell r="E11">
            <v>3916344.76</v>
          </cell>
          <cell r="F11">
            <v>4528574.87</v>
          </cell>
          <cell r="G11">
            <v>4174807.19</v>
          </cell>
          <cell r="H11">
            <v>4698659.0199999996</v>
          </cell>
          <cell r="I11">
            <v>4786345.45</v>
          </cell>
          <cell r="J11">
            <v>6369710.1500000004</v>
          </cell>
          <cell r="K11">
            <v>6787425.2400000002</v>
          </cell>
          <cell r="L11">
            <v>6417582.9400000004</v>
          </cell>
          <cell r="M11">
            <v>5779136</v>
          </cell>
          <cell r="N11">
            <v>6682569.5</v>
          </cell>
          <cell r="O11">
            <v>7444433.1600000001</v>
          </cell>
          <cell r="P11">
            <v>6381079.0599999996</v>
          </cell>
          <cell r="Q11">
            <v>0</v>
          </cell>
          <cell r="R11">
            <v>6839207.8499999996</v>
          </cell>
          <cell r="S11">
            <v>7977841.7000000002</v>
          </cell>
          <cell r="T11">
            <v>9420107.3800000008</v>
          </cell>
          <cell r="U11">
            <v>10045054.73</v>
          </cell>
          <cell r="V11">
            <v>10151760.439999999</v>
          </cell>
          <cell r="W11">
            <v>12761306.810000001</v>
          </cell>
          <cell r="X11">
            <v>18989474.300000001</v>
          </cell>
          <cell r="Y11">
            <v>17327729.27</v>
          </cell>
          <cell r="Z11">
            <v>12513606.74</v>
          </cell>
          <cell r="AA11">
            <v>12169140.73</v>
          </cell>
          <cell r="AB11">
            <v>16056678.57</v>
          </cell>
          <cell r="AC11">
            <v>16649675.970000001</v>
          </cell>
          <cell r="AD11">
            <v>0</v>
          </cell>
          <cell r="AE11">
            <v>18143446.472039331</v>
          </cell>
          <cell r="AF11">
            <v>13839610.470464997</v>
          </cell>
          <cell r="AG11">
            <v>15961594.672302984</v>
          </cell>
          <cell r="AH11">
            <v>16336102.746428652</v>
          </cell>
          <cell r="AI11">
            <v>15298763.474621695</v>
          </cell>
          <cell r="AJ11">
            <v>16135619.220058948</v>
          </cell>
          <cell r="AK11">
            <v>16453018.310138701</v>
          </cell>
          <cell r="AL11">
            <v>16326835.822329521</v>
          </cell>
          <cell r="AM11">
            <v>16424640.308336446</v>
          </cell>
          <cell r="AN11">
            <v>16384162.402915223</v>
          </cell>
          <cell r="AO11">
            <v>16026682.703124298</v>
          </cell>
          <cell r="AP11">
            <v>15520787.725344829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</row>
        <row r="12">
          <cell r="A12" t="str">
            <v>Allowance for Doubtful Accounts</v>
          </cell>
          <cell r="B12">
            <v>-59454.37</v>
          </cell>
          <cell r="C12">
            <v>0</v>
          </cell>
          <cell r="D12">
            <v>-64454.37</v>
          </cell>
          <cell r="E12">
            <v>-69454.37</v>
          </cell>
          <cell r="F12">
            <v>-74454.37</v>
          </cell>
          <cell r="G12">
            <v>-58204.959999999999</v>
          </cell>
          <cell r="H12">
            <v>-52751.56</v>
          </cell>
          <cell r="I12">
            <v>-52751.56</v>
          </cell>
          <cell r="J12">
            <v>-63697.1</v>
          </cell>
          <cell r="K12">
            <v>-67874.25</v>
          </cell>
          <cell r="L12">
            <v>-67874.25</v>
          </cell>
          <cell r="M12">
            <v>-67874.25</v>
          </cell>
          <cell r="N12">
            <v>-67874.25</v>
          </cell>
          <cell r="O12">
            <v>-74444.33</v>
          </cell>
          <cell r="P12">
            <v>-74444.33</v>
          </cell>
          <cell r="Q12">
            <v>0</v>
          </cell>
          <cell r="R12">
            <v>-74444.33</v>
          </cell>
          <cell r="S12">
            <v>-79778.42</v>
          </cell>
          <cell r="T12">
            <v>-51534.09</v>
          </cell>
          <cell r="U12">
            <v>-55559.09</v>
          </cell>
          <cell r="V12">
            <v>-55559.09</v>
          </cell>
          <cell r="W12">
            <v>-55559.09</v>
          </cell>
          <cell r="X12">
            <v>-55559.09</v>
          </cell>
          <cell r="Y12">
            <v>-55559.09</v>
          </cell>
          <cell r="Z12">
            <v>-55559.09</v>
          </cell>
          <cell r="AA12">
            <v>-55559.09</v>
          </cell>
          <cell r="AB12">
            <v>-55559.09</v>
          </cell>
          <cell r="AC12">
            <v>-55559.09</v>
          </cell>
          <cell r="AD12">
            <v>0</v>
          </cell>
          <cell r="AE12">
            <v>-56000</v>
          </cell>
          <cell r="AF12">
            <v>-56000</v>
          </cell>
          <cell r="AG12">
            <v>-56000</v>
          </cell>
          <cell r="AH12">
            <v>-56000</v>
          </cell>
          <cell r="AI12">
            <v>-56000</v>
          </cell>
          <cell r="AJ12">
            <v>-56000</v>
          </cell>
          <cell r="AK12">
            <v>-56000</v>
          </cell>
          <cell r="AL12">
            <v>-56000</v>
          </cell>
          <cell r="AM12">
            <v>-56000</v>
          </cell>
          <cell r="AN12">
            <v>-56000</v>
          </cell>
          <cell r="AO12">
            <v>-56000</v>
          </cell>
          <cell r="AP12">
            <v>-56000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</row>
        <row r="13">
          <cell r="A13" t="str">
            <v>Accrued Discounts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-16006.72</v>
          </cell>
          <cell r="U13">
            <v>-25026.39</v>
          </cell>
          <cell r="V13">
            <v>-42346.81</v>
          </cell>
          <cell r="W13">
            <v>-35247.949999999997</v>
          </cell>
          <cell r="X13">
            <v>-36118.61</v>
          </cell>
          <cell r="Y13">
            <v>-61787.32</v>
          </cell>
          <cell r="Z13">
            <v>-36283.870000000003</v>
          </cell>
          <cell r="AA13">
            <v>-40928.15</v>
          </cell>
          <cell r="AB13">
            <v>-40522.81</v>
          </cell>
          <cell r="AC13">
            <v>-32488.26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</row>
        <row r="14">
          <cell r="A14" t="str">
            <v>Accounts Receivable - PP &amp; PB Co</v>
          </cell>
          <cell r="B14">
            <v>556599.19999999995</v>
          </cell>
          <cell r="C14">
            <v>0</v>
          </cell>
          <cell r="D14">
            <v>545305.11</v>
          </cell>
          <cell r="E14">
            <v>533945.18000000005</v>
          </cell>
          <cell r="F14">
            <v>533945.18000000005</v>
          </cell>
          <cell r="G14">
            <v>522519.02</v>
          </cell>
          <cell r="H14">
            <v>505026.24</v>
          </cell>
          <cell r="I14">
            <v>435516.84</v>
          </cell>
          <cell r="J14">
            <v>435516.84</v>
          </cell>
          <cell r="K14">
            <v>435516.84</v>
          </cell>
          <cell r="L14">
            <v>435516.84</v>
          </cell>
          <cell r="M14">
            <v>435516.84</v>
          </cell>
          <cell r="N14">
            <v>435516.84</v>
          </cell>
          <cell r="O14">
            <v>435516.84</v>
          </cell>
          <cell r="P14">
            <v>435516.84</v>
          </cell>
          <cell r="Q14">
            <v>0</v>
          </cell>
          <cell r="R14">
            <v>435516.84</v>
          </cell>
          <cell r="S14">
            <v>435516.84</v>
          </cell>
          <cell r="T14">
            <v>435516.84</v>
          </cell>
          <cell r="U14">
            <v>435516.84</v>
          </cell>
          <cell r="V14">
            <v>435516.84</v>
          </cell>
          <cell r="W14">
            <v>435516.84</v>
          </cell>
          <cell r="X14">
            <v>435516.84</v>
          </cell>
          <cell r="Y14">
            <v>435516.84</v>
          </cell>
          <cell r="Z14">
            <v>435516.84</v>
          </cell>
          <cell r="AA14">
            <v>435516.84</v>
          </cell>
          <cell r="AB14">
            <v>435516.84</v>
          </cell>
          <cell r="AC14">
            <v>435516.84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</row>
        <row r="15">
          <cell r="A15" t="str">
            <v>Accounts Receivable - Constar</v>
          </cell>
          <cell r="B15">
            <v>218363.74</v>
          </cell>
          <cell r="C15">
            <v>0</v>
          </cell>
          <cell r="D15">
            <v>212581.97</v>
          </cell>
          <cell r="E15">
            <v>206597.97</v>
          </cell>
          <cell r="F15">
            <v>206597.97</v>
          </cell>
          <cell r="G15">
            <v>194661.07</v>
          </cell>
          <cell r="H15">
            <v>187566.63</v>
          </cell>
          <cell r="I15">
            <v>180445.66</v>
          </cell>
          <cell r="J15">
            <v>174049.95</v>
          </cell>
          <cell r="K15">
            <v>162476.29999999999</v>
          </cell>
          <cell r="L15">
            <v>157689.1</v>
          </cell>
          <cell r="M15">
            <v>150508.29999999999</v>
          </cell>
          <cell r="N15">
            <v>148114.70000000001</v>
          </cell>
          <cell r="O15">
            <v>136146.70000000001</v>
          </cell>
          <cell r="P15">
            <v>120588.3</v>
          </cell>
          <cell r="Q15">
            <v>0</v>
          </cell>
          <cell r="R15">
            <v>114604.3</v>
          </cell>
          <cell r="S15">
            <v>102143.5</v>
          </cell>
          <cell r="T15">
            <v>97444.3</v>
          </cell>
          <cell r="U15">
            <v>91460.3</v>
          </cell>
          <cell r="V15">
            <v>89066.7</v>
          </cell>
          <cell r="W15">
            <v>89066.7</v>
          </cell>
          <cell r="X15">
            <v>89066.7</v>
          </cell>
          <cell r="Y15">
            <v>89066.7</v>
          </cell>
          <cell r="Z15">
            <v>89066.7</v>
          </cell>
          <cell r="AA15">
            <v>89066.7</v>
          </cell>
          <cell r="AB15">
            <v>89066.7</v>
          </cell>
          <cell r="AC15">
            <v>89066.7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</row>
        <row r="16">
          <cell r="A16" t="str">
            <v>Accounts Receivable - Berry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113594.15</v>
          </cell>
          <cell r="H16">
            <v>105507.99</v>
          </cell>
          <cell r="I16">
            <v>105507.99</v>
          </cell>
          <cell r="J16">
            <v>105507.99</v>
          </cell>
          <cell r="K16">
            <v>105507.99</v>
          </cell>
          <cell r="L16">
            <v>29778.55</v>
          </cell>
          <cell r="M16">
            <v>29778.55</v>
          </cell>
          <cell r="N16">
            <v>29778.55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</row>
        <row r="17">
          <cell r="A17" t="str">
            <v>Accounts Receivable- Non-Trade</v>
          </cell>
          <cell r="B17">
            <v>774962.94</v>
          </cell>
          <cell r="C17">
            <v>0</v>
          </cell>
          <cell r="D17">
            <v>757887.08</v>
          </cell>
          <cell r="E17">
            <v>740543.15</v>
          </cell>
          <cell r="F17">
            <v>740543.15</v>
          </cell>
          <cell r="G17">
            <v>830774.24000000011</v>
          </cell>
          <cell r="H17">
            <v>798100.86</v>
          </cell>
          <cell r="I17">
            <v>721470.49</v>
          </cell>
          <cell r="J17">
            <v>715074.78</v>
          </cell>
          <cell r="K17">
            <v>703501.13</v>
          </cell>
          <cell r="L17">
            <v>622984.49000000011</v>
          </cell>
          <cell r="M17">
            <v>615803.69000000006</v>
          </cell>
          <cell r="N17">
            <v>613410.09000000008</v>
          </cell>
          <cell r="O17">
            <v>571663.54</v>
          </cell>
          <cell r="P17">
            <v>556105.14</v>
          </cell>
          <cell r="Q17">
            <v>0</v>
          </cell>
          <cell r="R17">
            <v>550121.14</v>
          </cell>
          <cell r="S17">
            <v>537660.34000000008</v>
          </cell>
          <cell r="T17">
            <v>532961.14</v>
          </cell>
          <cell r="U17">
            <v>526977.14</v>
          </cell>
          <cell r="V17">
            <v>524583.54</v>
          </cell>
          <cell r="W17">
            <v>524583.54</v>
          </cell>
          <cell r="X17">
            <v>524583.54</v>
          </cell>
          <cell r="Y17">
            <v>524583.54</v>
          </cell>
          <cell r="Z17">
            <v>524583.54</v>
          </cell>
          <cell r="AA17">
            <v>524583.54</v>
          </cell>
          <cell r="AB17">
            <v>524583.54</v>
          </cell>
          <cell r="AC17">
            <v>524583.54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</row>
        <row r="18">
          <cell r="A18" t="str">
            <v xml:space="preserve">Other Receivables </v>
          </cell>
          <cell r="B18">
            <v>455154.6</v>
          </cell>
          <cell r="C18">
            <v>0</v>
          </cell>
          <cell r="D18">
            <v>455154.6</v>
          </cell>
          <cell r="E18">
            <v>455154.6</v>
          </cell>
          <cell r="F18">
            <v>455154.6</v>
          </cell>
          <cell r="G18">
            <v>455154.6</v>
          </cell>
          <cell r="H18">
            <v>455154.6</v>
          </cell>
          <cell r="I18">
            <v>455154.6</v>
          </cell>
          <cell r="J18">
            <v>427495.59</v>
          </cell>
          <cell r="K18">
            <v>420461.74</v>
          </cell>
          <cell r="L18">
            <v>414065.84</v>
          </cell>
          <cell r="M18">
            <v>408354.41</v>
          </cell>
          <cell r="N18">
            <v>402785.88</v>
          </cell>
          <cell r="O18">
            <v>397072.49</v>
          </cell>
          <cell r="P18">
            <v>181641.49</v>
          </cell>
          <cell r="Q18">
            <v>0</v>
          </cell>
          <cell r="R18">
            <v>181641.49</v>
          </cell>
          <cell r="S18">
            <v>141480.29</v>
          </cell>
          <cell r="T18">
            <v>141480.29</v>
          </cell>
          <cell r="U18">
            <v>0</v>
          </cell>
          <cell r="V18">
            <v>0</v>
          </cell>
          <cell r="W18">
            <v>120186.03</v>
          </cell>
          <cell r="X18">
            <v>124898.43</v>
          </cell>
          <cell r="Y18">
            <v>117335.43</v>
          </cell>
          <cell r="Z18">
            <v>0</v>
          </cell>
          <cell r="AA18">
            <v>0</v>
          </cell>
          <cell r="AB18">
            <v>0</v>
          </cell>
          <cell r="AC18">
            <v>61725.26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</row>
        <row r="19"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</row>
        <row r="20">
          <cell r="A20" t="str">
            <v>Inventory</v>
          </cell>
          <cell r="B20">
            <v>5305126.95</v>
          </cell>
          <cell r="C20">
            <v>0</v>
          </cell>
          <cell r="D20">
            <v>4126408.83</v>
          </cell>
          <cell r="E20">
            <v>4053762.92</v>
          </cell>
          <cell r="F20">
            <v>3985749.16</v>
          </cell>
          <cell r="G20">
            <v>4038568.41</v>
          </cell>
          <cell r="H20">
            <v>4172909.2800000003</v>
          </cell>
          <cell r="I20">
            <v>5034274.5999999996</v>
          </cell>
          <cell r="J20">
            <v>6560932.2300000004</v>
          </cell>
          <cell r="K20">
            <v>6097064.8200000003</v>
          </cell>
          <cell r="L20">
            <v>5842219.8700000001</v>
          </cell>
          <cell r="M20">
            <v>5614083.7400000002</v>
          </cell>
          <cell r="N20">
            <v>5285771.669999999</v>
          </cell>
          <cell r="O20">
            <v>5590910.0999999996</v>
          </cell>
          <cell r="P20">
            <v>5918389.0900000008</v>
          </cell>
          <cell r="Q20">
            <v>0</v>
          </cell>
          <cell r="R20">
            <v>6441482.3100000005</v>
          </cell>
          <cell r="S20">
            <v>7400988.4399999995</v>
          </cell>
          <cell r="T20">
            <v>9079930.2400000002</v>
          </cell>
          <cell r="U20">
            <v>7940593.8799999999</v>
          </cell>
          <cell r="V20">
            <v>10320521.23</v>
          </cell>
          <cell r="W20">
            <v>13490143.260000002</v>
          </cell>
          <cell r="X20">
            <v>14067764.66</v>
          </cell>
          <cell r="Y20">
            <v>12686085</v>
          </cell>
          <cell r="Z20">
            <v>14579884.540000003</v>
          </cell>
          <cell r="AA20">
            <v>14866780.280000001</v>
          </cell>
          <cell r="AB20">
            <v>15311362.939999999</v>
          </cell>
          <cell r="AC20">
            <v>14329451.4</v>
          </cell>
          <cell r="AD20">
            <v>0</v>
          </cell>
          <cell r="AE20">
            <v>13968176.925971605</v>
          </cell>
          <cell r="AF20">
            <v>12688259.790061235</v>
          </cell>
          <cell r="AG20">
            <v>14608613.266104775</v>
          </cell>
          <cell r="AH20">
            <v>14729154.660862053</v>
          </cell>
          <cell r="AI20">
            <v>13698696.987479599</v>
          </cell>
          <cell r="AJ20">
            <v>14675767.558089627</v>
          </cell>
          <cell r="AK20">
            <v>14918807.477172257</v>
          </cell>
          <cell r="AL20">
            <v>14857592.220432086</v>
          </cell>
          <cell r="AM20">
            <v>14899785.080535622</v>
          </cell>
          <cell r="AN20">
            <v>14432918.669414798</v>
          </cell>
          <cell r="AO20">
            <v>13994198.804355448</v>
          </cell>
          <cell r="AP20">
            <v>13845471.819984769</v>
          </cell>
          <cell r="AQ20">
            <v>0</v>
          </cell>
          <cell r="AR20">
            <v>16728232.448367126</v>
          </cell>
          <cell r="AS20">
            <v>0</v>
          </cell>
          <cell r="AT20">
            <v>19092694.593608629</v>
          </cell>
          <cell r="AU20">
            <v>0</v>
          </cell>
          <cell r="AV20">
            <v>20744297.66222664</v>
          </cell>
          <cell r="AW20">
            <v>0</v>
          </cell>
          <cell r="AX20">
            <v>22232941.389405955</v>
          </cell>
        </row>
        <row r="21">
          <cell r="A21" t="str">
            <v>Reserve for Inventory Write-Off</v>
          </cell>
          <cell r="B21">
            <v>-144125</v>
          </cell>
          <cell r="C21">
            <v>0</v>
          </cell>
          <cell r="D21">
            <v>-144125</v>
          </cell>
          <cell r="E21">
            <v>-144125</v>
          </cell>
          <cell r="F21">
            <v>-144125</v>
          </cell>
          <cell r="G21">
            <v>-144125</v>
          </cell>
          <cell r="H21">
            <v>-144125</v>
          </cell>
          <cell r="I21">
            <v>-294125</v>
          </cell>
          <cell r="J21">
            <v>-509175</v>
          </cell>
          <cell r="K21">
            <v>-489217.2</v>
          </cell>
          <cell r="L21">
            <v>-489217.2</v>
          </cell>
          <cell r="M21">
            <v>-489217.2</v>
          </cell>
          <cell r="N21">
            <v>-454123.79</v>
          </cell>
          <cell r="O21">
            <v>-454123.79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-34450</v>
          </cell>
          <cell r="U21">
            <v>-34450</v>
          </cell>
          <cell r="V21">
            <v>-34450</v>
          </cell>
          <cell r="W21">
            <v>0</v>
          </cell>
          <cell r="X21">
            <v>0</v>
          </cell>
          <cell r="Y21">
            <v>0</v>
          </cell>
          <cell r="Z21">
            <v>-50100.82</v>
          </cell>
          <cell r="AA21">
            <v>-50100.82</v>
          </cell>
          <cell r="AB21">
            <v>-50100.82</v>
          </cell>
          <cell r="AC21">
            <v>-37250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</row>
        <row r="22">
          <cell r="A22" t="str">
            <v>Reserve for LCM Write-Down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-2165000</v>
          </cell>
          <cell r="AD22">
            <v>0</v>
          </cell>
          <cell r="AE22">
            <v>-1985000</v>
          </cell>
          <cell r="AF22">
            <v>-1805000</v>
          </cell>
          <cell r="AG22">
            <v>-1625000</v>
          </cell>
          <cell r="AH22">
            <v>-1445000</v>
          </cell>
          <cell r="AI22">
            <v>-1265000</v>
          </cell>
          <cell r="AJ22">
            <v>-1085000</v>
          </cell>
          <cell r="AK22">
            <v>-905000</v>
          </cell>
          <cell r="AL22">
            <v>-725000</v>
          </cell>
          <cell r="AM22">
            <v>-545000</v>
          </cell>
          <cell r="AN22">
            <v>-365000</v>
          </cell>
          <cell r="AO22">
            <v>-180000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</row>
        <row r="23">
          <cell r="A23" t="str">
            <v>Prepaids</v>
          </cell>
          <cell r="B23">
            <v>119310</v>
          </cell>
          <cell r="C23">
            <v>0</v>
          </cell>
          <cell r="D23">
            <v>109575.91</v>
          </cell>
          <cell r="E23">
            <v>141578</v>
          </cell>
          <cell r="F23">
            <v>141264.26</v>
          </cell>
          <cell r="G23">
            <v>131322.75</v>
          </cell>
          <cell r="H23">
            <v>185843.43</v>
          </cell>
          <cell r="I23">
            <v>93032.85</v>
          </cell>
          <cell r="J23">
            <v>114993.26</v>
          </cell>
          <cell r="K23">
            <v>130312.58</v>
          </cell>
          <cell r="L23">
            <v>149381.97</v>
          </cell>
          <cell r="M23">
            <v>98583.53</v>
          </cell>
          <cell r="N23">
            <v>100446.05</v>
          </cell>
          <cell r="O23">
            <v>102033.32</v>
          </cell>
          <cell r="P23">
            <v>131092.29</v>
          </cell>
          <cell r="Q23">
            <v>0</v>
          </cell>
          <cell r="R23">
            <v>136057.22</v>
          </cell>
          <cell r="S23">
            <v>158010.22</v>
          </cell>
          <cell r="T23">
            <v>174708.34</v>
          </cell>
          <cell r="U23">
            <v>159171.64000000001</v>
          </cell>
          <cell r="V23">
            <v>132945.37</v>
          </cell>
          <cell r="W23">
            <v>38103.61</v>
          </cell>
          <cell r="X23">
            <v>32560.82</v>
          </cell>
          <cell r="Y23">
            <v>125679.63</v>
          </cell>
          <cell r="Z23">
            <v>125794.26</v>
          </cell>
          <cell r="AA23">
            <v>217439.58</v>
          </cell>
          <cell r="AB23">
            <v>83097.509999999995</v>
          </cell>
          <cell r="AC23">
            <v>111703.08</v>
          </cell>
          <cell r="AD23">
            <v>0</v>
          </cell>
          <cell r="AE23">
            <v>100000</v>
          </cell>
          <cell r="AF23">
            <v>100000</v>
          </cell>
          <cell r="AG23">
            <v>100000</v>
          </cell>
          <cell r="AH23">
            <v>100000</v>
          </cell>
          <cell r="AI23">
            <v>100000</v>
          </cell>
          <cell r="AJ23">
            <v>100000</v>
          </cell>
          <cell r="AK23">
            <v>100000</v>
          </cell>
          <cell r="AL23">
            <v>100000</v>
          </cell>
          <cell r="AM23">
            <v>100000</v>
          </cell>
          <cell r="AN23">
            <v>100000</v>
          </cell>
          <cell r="AO23">
            <v>100000</v>
          </cell>
          <cell r="AP23">
            <v>100000</v>
          </cell>
          <cell r="AQ23">
            <v>0</v>
          </cell>
          <cell r="AR23">
            <v>130000</v>
          </cell>
          <cell r="AS23">
            <v>0</v>
          </cell>
          <cell r="AT23">
            <v>150000</v>
          </cell>
          <cell r="AU23">
            <v>0</v>
          </cell>
          <cell r="AV23">
            <v>175000</v>
          </cell>
          <cell r="AW23">
            <v>0</v>
          </cell>
          <cell r="AX23">
            <v>200000</v>
          </cell>
        </row>
        <row r="24">
          <cell r="A24" t="str">
            <v>Deferred Tax Asset</v>
          </cell>
          <cell r="B24">
            <v>93916</v>
          </cell>
          <cell r="C24">
            <v>0</v>
          </cell>
          <cell r="D24">
            <v>93916</v>
          </cell>
          <cell r="E24">
            <v>93916</v>
          </cell>
          <cell r="F24">
            <v>93916</v>
          </cell>
          <cell r="G24">
            <v>93916</v>
          </cell>
          <cell r="H24">
            <v>93916</v>
          </cell>
          <cell r="I24">
            <v>93916</v>
          </cell>
          <cell r="J24">
            <v>93916</v>
          </cell>
          <cell r="K24">
            <v>93916</v>
          </cell>
          <cell r="L24">
            <v>93916</v>
          </cell>
          <cell r="M24">
            <v>93916</v>
          </cell>
          <cell r="N24">
            <v>93916</v>
          </cell>
          <cell r="O24">
            <v>93916</v>
          </cell>
          <cell r="P24">
            <v>186900</v>
          </cell>
          <cell r="Q24">
            <v>0</v>
          </cell>
          <cell r="R24">
            <v>186900</v>
          </cell>
          <cell r="S24">
            <v>186900</v>
          </cell>
          <cell r="T24">
            <v>186900</v>
          </cell>
          <cell r="U24">
            <v>186900</v>
          </cell>
          <cell r="V24">
            <v>186900</v>
          </cell>
          <cell r="W24">
            <v>186900</v>
          </cell>
          <cell r="X24">
            <v>186900</v>
          </cell>
          <cell r="Y24">
            <v>186900</v>
          </cell>
          <cell r="Z24">
            <v>186900</v>
          </cell>
          <cell r="AA24">
            <v>186900</v>
          </cell>
          <cell r="AB24">
            <v>186900</v>
          </cell>
          <cell r="AC24">
            <v>186900</v>
          </cell>
          <cell r="AD24">
            <v>0</v>
          </cell>
          <cell r="AE24">
            <v>187000</v>
          </cell>
          <cell r="AF24">
            <v>187000</v>
          </cell>
          <cell r="AG24">
            <v>187000</v>
          </cell>
          <cell r="AH24">
            <v>187000</v>
          </cell>
          <cell r="AI24">
            <v>187000</v>
          </cell>
          <cell r="AJ24">
            <v>187000</v>
          </cell>
          <cell r="AK24">
            <v>187000</v>
          </cell>
          <cell r="AL24">
            <v>187000</v>
          </cell>
          <cell r="AM24">
            <v>187000</v>
          </cell>
          <cell r="AN24">
            <v>187000</v>
          </cell>
          <cell r="AO24">
            <v>187000</v>
          </cell>
          <cell r="AP24">
            <v>187000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</row>
        <row r="25">
          <cell r="A25" t="str">
            <v>Other Assets</v>
          </cell>
          <cell r="B25">
            <v>29657.200000000001</v>
          </cell>
          <cell r="C25">
            <v>0</v>
          </cell>
          <cell r="D25">
            <v>93916</v>
          </cell>
          <cell r="E25">
            <v>16605.72</v>
          </cell>
          <cell r="F25">
            <v>16605.72</v>
          </cell>
          <cell r="G25">
            <v>16605.72</v>
          </cell>
          <cell r="H25">
            <v>16605.72</v>
          </cell>
          <cell r="I25">
            <v>16605.72</v>
          </cell>
          <cell r="J25">
            <v>16605.72</v>
          </cell>
          <cell r="K25">
            <v>16605.72</v>
          </cell>
          <cell r="L25">
            <v>3554.24</v>
          </cell>
          <cell r="M25">
            <v>0</v>
          </cell>
          <cell r="N25">
            <v>0</v>
          </cell>
          <cell r="O25">
            <v>0</v>
          </cell>
          <cell r="P25">
            <v>387598.14</v>
          </cell>
          <cell r="Q25">
            <v>0</v>
          </cell>
          <cell r="R25">
            <v>379339.52000000002</v>
          </cell>
          <cell r="S25">
            <v>372979.64</v>
          </cell>
          <cell r="T25">
            <v>362533.1</v>
          </cell>
          <cell r="U25">
            <v>345686.15</v>
          </cell>
          <cell r="V25">
            <v>335644.09</v>
          </cell>
          <cell r="W25">
            <v>319722.3</v>
          </cell>
          <cell r="X25">
            <v>305201.99</v>
          </cell>
          <cell r="Y25">
            <v>298358.23</v>
          </cell>
          <cell r="Z25">
            <v>238607.12999999998</v>
          </cell>
          <cell r="AA25">
            <v>278009.13</v>
          </cell>
          <cell r="AB25">
            <v>270422.13</v>
          </cell>
          <cell r="AC25">
            <v>280799.13</v>
          </cell>
          <cell r="AD25">
            <v>0</v>
          </cell>
          <cell r="AE25">
            <v>325000</v>
          </cell>
          <cell r="AF25">
            <v>307000</v>
          </cell>
          <cell r="AG25">
            <v>289000</v>
          </cell>
          <cell r="AH25">
            <v>271000</v>
          </cell>
          <cell r="AI25">
            <v>253000</v>
          </cell>
          <cell r="AJ25">
            <v>235000</v>
          </cell>
          <cell r="AK25">
            <v>217000</v>
          </cell>
          <cell r="AL25">
            <v>199000</v>
          </cell>
          <cell r="AM25">
            <v>181000</v>
          </cell>
          <cell r="AN25">
            <v>163000</v>
          </cell>
          <cell r="AO25">
            <v>145000</v>
          </cell>
          <cell r="AP25">
            <v>127000</v>
          </cell>
          <cell r="AQ25">
            <v>0</v>
          </cell>
          <cell r="AR25">
            <v>350000</v>
          </cell>
          <cell r="AS25">
            <v>0</v>
          </cell>
          <cell r="AT25">
            <v>350000</v>
          </cell>
          <cell r="AU25">
            <v>0</v>
          </cell>
          <cell r="AV25">
            <v>350000</v>
          </cell>
          <cell r="AW25">
            <v>0</v>
          </cell>
          <cell r="AX25">
            <v>350000</v>
          </cell>
        </row>
        <row r="26"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</row>
        <row r="27">
          <cell r="A27" t="str">
            <v>Current Assets</v>
          </cell>
          <cell r="B27">
            <v>10300746.989999998</v>
          </cell>
          <cell r="C27">
            <v>0</v>
          </cell>
          <cell r="D27">
            <v>9668456.5399999991</v>
          </cell>
          <cell r="E27">
            <v>9273797.3399999999</v>
          </cell>
          <cell r="F27">
            <v>9802629.4400000013</v>
          </cell>
          <cell r="G27">
            <v>9601732.6400000006</v>
          </cell>
          <cell r="H27">
            <v>10298076.51</v>
          </cell>
          <cell r="I27">
            <v>10915333.470000001</v>
          </cell>
          <cell r="J27">
            <v>13774726.170000002</v>
          </cell>
          <cell r="K27">
            <v>13750296.580000002</v>
          </cell>
          <cell r="L27">
            <v>13046103.000000002</v>
          </cell>
          <cell r="M27">
            <v>12203451.58</v>
          </cell>
          <cell r="N27">
            <v>12722267.27</v>
          </cell>
          <cell r="O27">
            <v>13733985.600000001</v>
          </cell>
          <cell r="P27">
            <v>13768125.289999999</v>
          </cell>
          <cell r="Q27">
            <v>0</v>
          </cell>
          <cell r="R27">
            <v>14691809.880000001</v>
          </cell>
          <cell r="S27">
            <v>16717059.530000001</v>
          </cell>
          <cell r="T27">
            <v>19825975.270000003</v>
          </cell>
          <cell r="U27">
            <v>19313846.169999998</v>
          </cell>
          <cell r="V27">
            <v>21796027.870000001</v>
          </cell>
          <cell r="W27">
            <v>27358689.410000004</v>
          </cell>
          <cell r="X27">
            <v>34195636.670000002</v>
          </cell>
          <cell r="Y27">
            <v>31267787.979999997</v>
          </cell>
          <cell r="Z27">
            <v>28311180.050000001</v>
          </cell>
          <cell r="AA27">
            <v>28437247.57</v>
          </cell>
          <cell r="AB27">
            <v>32497581.879999999</v>
          </cell>
          <cell r="AC27">
            <v>30013659.390000001</v>
          </cell>
          <cell r="AD27">
            <v>0</v>
          </cell>
          <cell r="AE27">
            <v>30842623.398010936</v>
          </cell>
          <cell r="AF27">
            <v>25420870.260526232</v>
          </cell>
          <cell r="AG27">
            <v>29625207.938407756</v>
          </cell>
          <cell r="AH27">
            <v>30282257.407290705</v>
          </cell>
          <cell r="AI27">
            <v>28376460.462101296</v>
          </cell>
          <cell r="AJ27">
            <v>30352386.778148577</v>
          </cell>
          <cell r="AK27">
            <v>31074825.787310958</v>
          </cell>
          <cell r="AL27">
            <v>31049428.042761609</v>
          </cell>
          <cell r="AM27">
            <v>31351425.388872068</v>
          </cell>
          <cell r="AN27">
            <v>31006081.07233002</v>
          </cell>
          <cell r="AO27">
            <v>30376881.507479746</v>
          </cell>
          <cell r="AP27">
            <v>29884259.545329601</v>
          </cell>
          <cell r="AQ27">
            <v>0</v>
          </cell>
          <cell r="AR27">
            <v>35901780.670010969</v>
          </cell>
          <cell r="AS27">
            <v>0</v>
          </cell>
          <cell r="AT27">
            <v>42573799.697618216</v>
          </cell>
          <cell r="AU27">
            <v>0</v>
          </cell>
          <cell r="AV27">
            <v>52655100.931774057</v>
          </cell>
          <cell r="AW27">
            <v>0</v>
          </cell>
          <cell r="AX27">
            <v>66575263.681119666</v>
          </cell>
        </row>
        <row r="28"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</row>
        <row r="29">
          <cell r="A29" t="str">
            <v xml:space="preserve">Property, Plant, and Equipment  </v>
          </cell>
          <cell r="B29">
            <v>8045732.3499999996</v>
          </cell>
          <cell r="C29">
            <v>0</v>
          </cell>
          <cell r="D29">
            <v>8316506.0699999994</v>
          </cell>
          <cell r="E29">
            <v>8327889.7799999993</v>
          </cell>
          <cell r="F29">
            <v>8370130.3300000001</v>
          </cell>
          <cell r="G29">
            <v>8405706.0299999993</v>
          </cell>
          <cell r="H29">
            <v>8532483.2200000007</v>
          </cell>
          <cell r="I29">
            <v>8598999.1899999995</v>
          </cell>
          <cell r="J29">
            <v>8634878.5199999996</v>
          </cell>
          <cell r="K29">
            <v>8655568.5199999996</v>
          </cell>
          <cell r="L29">
            <v>8693444.1899999995</v>
          </cell>
          <cell r="M29">
            <v>8703563.5</v>
          </cell>
          <cell r="N29">
            <v>8774697.0700000003</v>
          </cell>
          <cell r="O29">
            <v>8798983.2100000009</v>
          </cell>
          <cell r="P29">
            <v>8865604.5600000005</v>
          </cell>
          <cell r="Q29">
            <v>0</v>
          </cell>
          <cell r="R29">
            <v>8887710.4600000009</v>
          </cell>
          <cell r="S29">
            <v>9239993.370000001</v>
          </cell>
          <cell r="T29">
            <v>9487837.3300000001</v>
          </cell>
          <cell r="U29">
            <v>9626517.0800000001</v>
          </cell>
          <cell r="V29">
            <v>10042415.109999999</v>
          </cell>
          <cell r="W29">
            <v>10510784.300000001</v>
          </cell>
          <cell r="X29">
            <v>10609190.850000001</v>
          </cell>
          <cell r="Y29">
            <v>11072073.260000002</v>
          </cell>
          <cell r="Z29">
            <v>11781764.34</v>
          </cell>
          <cell r="AA29">
            <v>11990302.59</v>
          </cell>
          <cell r="AB29">
            <v>12308649.48</v>
          </cell>
          <cell r="AC29">
            <v>12419514.880000001</v>
          </cell>
          <cell r="AD29">
            <v>0</v>
          </cell>
          <cell r="AE29">
            <v>12955000</v>
          </cell>
          <cell r="AF29">
            <v>13165000</v>
          </cell>
          <cell r="AG29">
            <v>13540000</v>
          </cell>
          <cell r="AH29">
            <v>13715000</v>
          </cell>
          <cell r="AI29">
            <v>14270000</v>
          </cell>
          <cell r="AJ29">
            <v>14385000</v>
          </cell>
          <cell r="AK29">
            <v>14445000</v>
          </cell>
          <cell r="AL29">
            <v>14470000</v>
          </cell>
          <cell r="AM29">
            <v>14580000</v>
          </cell>
          <cell r="AN29">
            <v>14630000</v>
          </cell>
          <cell r="AO29">
            <v>14640000</v>
          </cell>
          <cell r="AP29">
            <v>14669000</v>
          </cell>
          <cell r="AQ29">
            <v>0</v>
          </cell>
          <cell r="AR29">
            <v>29169000</v>
          </cell>
          <cell r="AS29">
            <v>0</v>
          </cell>
          <cell r="AT29">
            <v>29669000</v>
          </cell>
          <cell r="AU29">
            <v>0</v>
          </cell>
          <cell r="AV29">
            <v>30169000</v>
          </cell>
          <cell r="AW29">
            <v>0</v>
          </cell>
          <cell r="AX29">
            <v>30669000</v>
          </cell>
        </row>
        <row r="30">
          <cell r="A30" t="str">
            <v>Accumulated Depreciation</v>
          </cell>
          <cell r="B30">
            <v>-749414.94</v>
          </cell>
          <cell r="C30">
            <v>0</v>
          </cell>
          <cell r="D30">
            <v>-815603.77</v>
          </cell>
          <cell r="E30">
            <v>-881899.33</v>
          </cell>
          <cell r="F30">
            <v>-948221.79</v>
          </cell>
          <cell r="G30">
            <v>-1014639.46</v>
          </cell>
          <cell r="H30">
            <v>-1081057.1299999999</v>
          </cell>
          <cell r="I30">
            <v>-1147578.6499999999</v>
          </cell>
          <cell r="J30">
            <v>-1232289.6599999999</v>
          </cell>
          <cell r="K30">
            <v>-1304814.51</v>
          </cell>
          <cell r="L30">
            <v>-1377339.36</v>
          </cell>
          <cell r="M30">
            <v>-1450202.85</v>
          </cell>
          <cell r="N30">
            <v>-1523066.34</v>
          </cell>
          <cell r="O30">
            <v>-1595929.83</v>
          </cell>
          <cell r="P30">
            <v>-1669361.23</v>
          </cell>
          <cell r="Q30">
            <v>0</v>
          </cell>
          <cell r="R30">
            <v>-1743514.71</v>
          </cell>
          <cell r="S30">
            <v>-1817668.1900000002</v>
          </cell>
          <cell r="T30">
            <v>-1910158.76</v>
          </cell>
          <cell r="U30">
            <v>-1991229.72</v>
          </cell>
          <cell r="V30">
            <v>-2057317.23</v>
          </cell>
          <cell r="W30">
            <v>-2136733.23</v>
          </cell>
          <cell r="X30">
            <v>-2211035.67</v>
          </cell>
          <cell r="Y30">
            <v>-2288727.14</v>
          </cell>
          <cell r="Z30">
            <v>-2373019.37</v>
          </cell>
          <cell r="AA30">
            <v>-2457311.6</v>
          </cell>
          <cell r="AB30">
            <v>-2557743.7799999998</v>
          </cell>
          <cell r="AC30">
            <v>-2808499.84</v>
          </cell>
          <cell r="AD30">
            <v>0</v>
          </cell>
          <cell r="AE30">
            <v>-2932458.3333333335</v>
          </cell>
          <cell r="AF30">
            <v>-3058666.666666667</v>
          </cell>
          <cell r="AG30">
            <v>-3188000.0000000005</v>
          </cell>
          <cell r="AH30">
            <v>-3318791.666666667</v>
          </cell>
          <cell r="AI30">
            <v>-3454208.3333333335</v>
          </cell>
          <cell r="AJ30">
            <v>-3590583.3333333335</v>
          </cell>
          <cell r="AK30">
            <v>-3727458.3333333335</v>
          </cell>
          <cell r="AL30">
            <v>-3864541.666666667</v>
          </cell>
          <cell r="AM30">
            <v>-4002541.666666667</v>
          </cell>
          <cell r="AN30">
            <v>-4140958.333333334</v>
          </cell>
          <cell r="AO30">
            <v>-4279458.333333334</v>
          </cell>
          <cell r="AP30">
            <v>-4418208.333333334</v>
          </cell>
          <cell r="AQ30">
            <v>0</v>
          </cell>
          <cell r="AR30">
            <v>-7111333.333333333</v>
          </cell>
          <cell r="AS30">
            <v>0</v>
          </cell>
          <cell r="AT30">
            <v>-9854666.666666666</v>
          </cell>
          <cell r="AU30">
            <v>0</v>
          </cell>
          <cell r="AV30">
            <v>-12648000</v>
          </cell>
          <cell r="AW30">
            <v>0</v>
          </cell>
          <cell r="AX30">
            <v>-15491333.333333332</v>
          </cell>
        </row>
        <row r="31">
          <cell r="A31" t="str">
            <v>Property, Plant, &amp; Equipment - Net</v>
          </cell>
          <cell r="B31">
            <v>7296317.4100000001</v>
          </cell>
          <cell r="C31">
            <v>0</v>
          </cell>
          <cell r="D31">
            <v>7500902.2999999989</v>
          </cell>
          <cell r="E31">
            <v>7445990.4499999993</v>
          </cell>
          <cell r="F31">
            <v>7421908.54</v>
          </cell>
          <cell r="G31">
            <v>7391066.5699999994</v>
          </cell>
          <cell r="H31">
            <v>7451426.0900000008</v>
          </cell>
          <cell r="I31">
            <v>7451420.5399999991</v>
          </cell>
          <cell r="J31">
            <v>7402588.8599999994</v>
          </cell>
          <cell r="K31">
            <v>7350754.0099999998</v>
          </cell>
          <cell r="L31">
            <v>7316104.8299999991</v>
          </cell>
          <cell r="M31">
            <v>7253360.6500000004</v>
          </cell>
          <cell r="N31">
            <v>7251630.7300000004</v>
          </cell>
          <cell r="O31">
            <v>7203053.3800000008</v>
          </cell>
          <cell r="P31">
            <v>7196243.3300000001</v>
          </cell>
          <cell r="Q31">
            <v>0</v>
          </cell>
          <cell r="R31">
            <v>7144195.7500000009</v>
          </cell>
          <cell r="S31">
            <v>7422325.1800000006</v>
          </cell>
          <cell r="T31">
            <v>7577678.5700000003</v>
          </cell>
          <cell r="U31">
            <v>7635287.3600000003</v>
          </cell>
          <cell r="V31">
            <v>7985097.879999999</v>
          </cell>
          <cell r="W31">
            <v>8374051.0700000003</v>
          </cell>
          <cell r="X31">
            <v>8398155.1800000016</v>
          </cell>
          <cell r="Y31">
            <v>8783346.120000001</v>
          </cell>
          <cell r="Z31">
            <v>9408744.9699999988</v>
          </cell>
          <cell r="AA31">
            <v>9532990.9900000002</v>
          </cell>
          <cell r="AB31">
            <v>9750905.7000000011</v>
          </cell>
          <cell r="AC31">
            <v>9611015.040000001</v>
          </cell>
          <cell r="AD31">
            <v>0</v>
          </cell>
          <cell r="AE31">
            <v>10022541.666666666</v>
          </cell>
          <cell r="AF31">
            <v>10106333.333333332</v>
          </cell>
          <cell r="AG31">
            <v>10352000</v>
          </cell>
          <cell r="AH31">
            <v>10396208.333333332</v>
          </cell>
          <cell r="AI31">
            <v>10815791.666666666</v>
          </cell>
          <cell r="AJ31">
            <v>10794416.666666666</v>
          </cell>
          <cell r="AK31">
            <v>10717541.666666666</v>
          </cell>
          <cell r="AL31">
            <v>10605458.333333332</v>
          </cell>
          <cell r="AM31">
            <v>10577458.333333332</v>
          </cell>
          <cell r="AN31">
            <v>10489041.666666666</v>
          </cell>
          <cell r="AO31">
            <v>10360541.666666666</v>
          </cell>
          <cell r="AP31">
            <v>10250791.666666666</v>
          </cell>
          <cell r="AQ31">
            <v>0</v>
          </cell>
          <cell r="AR31">
            <v>22057666.666666668</v>
          </cell>
          <cell r="AS31">
            <v>0</v>
          </cell>
          <cell r="AT31">
            <v>19814333.333333336</v>
          </cell>
          <cell r="AU31">
            <v>0</v>
          </cell>
          <cell r="AV31">
            <v>17521000</v>
          </cell>
          <cell r="AW31">
            <v>0</v>
          </cell>
          <cell r="AX31">
            <v>15177666.666666668</v>
          </cell>
        </row>
        <row r="32"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</row>
        <row r="33">
          <cell r="A33" t="str">
            <v>Goodwill</v>
          </cell>
          <cell r="B33">
            <v>5242905.41</v>
          </cell>
          <cell r="C33">
            <v>0</v>
          </cell>
          <cell r="D33">
            <v>5242905.41</v>
          </cell>
          <cell r="E33">
            <v>5242905.41</v>
          </cell>
          <cell r="F33">
            <v>5242905.41</v>
          </cell>
          <cell r="G33">
            <v>5242905.41</v>
          </cell>
          <cell r="H33">
            <v>5242905.41</v>
          </cell>
          <cell r="I33">
            <v>5242905.41</v>
          </cell>
          <cell r="J33">
            <v>5242905.41</v>
          </cell>
          <cell r="K33">
            <v>5242905.41</v>
          </cell>
          <cell r="L33">
            <v>5242905.41</v>
          </cell>
          <cell r="M33">
            <v>5242905.41</v>
          </cell>
          <cell r="N33">
            <v>5242905.41</v>
          </cell>
          <cell r="O33">
            <v>5242905.41</v>
          </cell>
          <cell r="P33">
            <v>5242905.41</v>
          </cell>
          <cell r="Q33">
            <v>0</v>
          </cell>
          <cell r="R33">
            <v>5242905.41</v>
          </cell>
          <cell r="S33">
            <v>5242905.41</v>
          </cell>
          <cell r="T33">
            <v>5242905.41</v>
          </cell>
          <cell r="U33">
            <v>5242905.41</v>
          </cell>
          <cell r="V33">
            <v>5242905.41</v>
          </cell>
          <cell r="W33">
            <v>5242905.41</v>
          </cell>
          <cell r="X33">
            <v>5242905.41</v>
          </cell>
          <cell r="Y33">
            <v>5242905.41</v>
          </cell>
          <cell r="Z33">
            <v>5242905.41</v>
          </cell>
          <cell r="AA33">
            <v>5242905.41</v>
          </cell>
          <cell r="AB33">
            <v>5242905.41</v>
          </cell>
          <cell r="AC33">
            <v>5242905.41</v>
          </cell>
          <cell r="AD33">
            <v>0</v>
          </cell>
          <cell r="AE33">
            <v>5242000</v>
          </cell>
          <cell r="AF33">
            <v>5242000</v>
          </cell>
          <cell r="AG33">
            <v>5242000</v>
          </cell>
          <cell r="AH33">
            <v>5242000</v>
          </cell>
          <cell r="AI33">
            <v>5242000</v>
          </cell>
          <cell r="AJ33">
            <v>5242000</v>
          </cell>
          <cell r="AK33">
            <v>5242000</v>
          </cell>
          <cell r="AL33">
            <v>5242000</v>
          </cell>
          <cell r="AM33">
            <v>5242000</v>
          </cell>
          <cell r="AN33">
            <v>5242000</v>
          </cell>
          <cell r="AO33">
            <v>5242000</v>
          </cell>
          <cell r="AP33">
            <v>5242000</v>
          </cell>
          <cell r="AQ33">
            <v>0</v>
          </cell>
          <cell r="AR33">
            <v>5242000</v>
          </cell>
          <cell r="AS33">
            <v>0</v>
          </cell>
          <cell r="AT33">
            <v>5242000</v>
          </cell>
          <cell r="AU33">
            <v>0</v>
          </cell>
          <cell r="AV33">
            <v>5242000</v>
          </cell>
          <cell r="AW33">
            <v>0</v>
          </cell>
          <cell r="AX33">
            <v>5242000</v>
          </cell>
        </row>
        <row r="34"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</row>
        <row r="35">
          <cell r="A35" t="str">
            <v xml:space="preserve">Other Intangibles </v>
          </cell>
          <cell r="B35">
            <v>3974153.88</v>
          </cell>
          <cell r="C35">
            <v>0</v>
          </cell>
          <cell r="D35">
            <v>3915230.96</v>
          </cell>
          <cell r="E35">
            <v>3856308.04</v>
          </cell>
          <cell r="F35">
            <v>3797385.12</v>
          </cell>
          <cell r="G35">
            <v>3738462.2</v>
          </cell>
          <cell r="H35">
            <v>3679539.28</v>
          </cell>
          <cell r="I35">
            <v>3620616.36</v>
          </cell>
          <cell r="J35">
            <v>3561693.44</v>
          </cell>
          <cell r="K35">
            <v>3502770.52</v>
          </cell>
          <cell r="L35">
            <v>3443847.6</v>
          </cell>
          <cell r="M35">
            <v>3384924.68</v>
          </cell>
          <cell r="N35">
            <v>3326001.76</v>
          </cell>
          <cell r="O35">
            <v>3267078.84</v>
          </cell>
          <cell r="P35">
            <v>3208155.92</v>
          </cell>
          <cell r="Q35">
            <v>0</v>
          </cell>
          <cell r="R35">
            <v>3157579</v>
          </cell>
          <cell r="S35">
            <v>3102321.83</v>
          </cell>
          <cell r="T35">
            <v>3046951.42</v>
          </cell>
          <cell r="U35">
            <v>2991807.5</v>
          </cell>
          <cell r="V35">
            <v>2936663.58</v>
          </cell>
          <cell r="W35">
            <v>2881519.66</v>
          </cell>
          <cell r="X35">
            <v>2826375.74</v>
          </cell>
          <cell r="Y35">
            <v>2771231.82</v>
          </cell>
          <cell r="Z35">
            <v>2716087.9</v>
          </cell>
          <cell r="AA35">
            <v>2660943.98</v>
          </cell>
          <cell r="AB35">
            <v>2605800.06</v>
          </cell>
          <cell r="AC35">
            <v>2550656.14</v>
          </cell>
          <cell r="AD35">
            <v>0</v>
          </cell>
          <cell r="AE35">
            <v>2506000</v>
          </cell>
          <cell r="AF35">
            <v>2461000</v>
          </cell>
          <cell r="AG35">
            <v>2416000</v>
          </cell>
          <cell r="AH35">
            <v>2371000</v>
          </cell>
          <cell r="AI35">
            <v>2326000</v>
          </cell>
          <cell r="AJ35">
            <v>2281000</v>
          </cell>
          <cell r="AK35">
            <v>2236000</v>
          </cell>
          <cell r="AL35">
            <v>2191000</v>
          </cell>
          <cell r="AM35">
            <v>2146000</v>
          </cell>
          <cell r="AN35">
            <v>2101000</v>
          </cell>
          <cell r="AO35">
            <v>2056000</v>
          </cell>
          <cell r="AP35">
            <v>2011000</v>
          </cell>
          <cell r="AQ35">
            <v>0</v>
          </cell>
          <cell r="AR35">
            <v>1491000</v>
          </cell>
          <cell r="AS35">
            <v>0</v>
          </cell>
          <cell r="AT35">
            <v>1150000</v>
          </cell>
          <cell r="AU35">
            <v>0</v>
          </cell>
          <cell r="AV35">
            <v>1150000</v>
          </cell>
          <cell r="AW35">
            <v>0</v>
          </cell>
          <cell r="AX35">
            <v>1150000</v>
          </cell>
        </row>
        <row r="36"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</row>
        <row r="37">
          <cell r="A37" t="str">
            <v>Organizational Expenses</v>
          </cell>
          <cell r="B37">
            <v>387645.36</v>
          </cell>
          <cell r="C37">
            <v>0</v>
          </cell>
          <cell r="D37">
            <v>377549.79</v>
          </cell>
          <cell r="E37">
            <v>367454.22</v>
          </cell>
          <cell r="F37">
            <v>357358.65</v>
          </cell>
          <cell r="G37">
            <v>347263.08</v>
          </cell>
          <cell r="H37">
            <v>337167.51</v>
          </cell>
          <cell r="I37">
            <v>327071.94</v>
          </cell>
          <cell r="J37">
            <v>316976.37</v>
          </cell>
          <cell r="K37">
            <v>306880.8</v>
          </cell>
          <cell r="L37">
            <v>296785.23</v>
          </cell>
          <cell r="M37">
            <v>286689.65999999997</v>
          </cell>
          <cell r="N37">
            <v>276594.09000000003</v>
          </cell>
          <cell r="O37">
            <v>266498.52</v>
          </cell>
          <cell r="P37">
            <v>256402.95</v>
          </cell>
          <cell r="Q37">
            <v>0</v>
          </cell>
          <cell r="R37">
            <v>246307.38</v>
          </cell>
          <cell r="S37">
            <v>235292.38</v>
          </cell>
          <cell r="T37">
            <v>224277.38</v>
          </cell>
          <cell r="U37">
            <v>213262.38</v>
          </cell>
          <cell r="V37">
            <v>202247.38</v>
          </cell>
          <cell r="W37">
            <v>191232.38</v>
          </cell>
          <cell r="X37">
            <v>180217.38</v>
          </cell>
          <cell r="Y37">
            <v>169202.38</v>
          </cell>
          <cell r="Z37">
            <v>233187.38</v>
          </cell>
          <cell r="AA37">
            <v>222172.38</v>
          </cell>
          <cell r="AB37">
            <v>246143.28</v>
          </cell>
          <cell r="AC37">
            <v>256754.15</v>
          </cell>
          <cell r="AD37">
            <v>0</v>
          </cell>
          <cell r="AE37">
            <v>248700</v>
          </cell>
          <cell r="AF37">
            <v>240700</v>
          </cell>
          <cell r="AG37">
            <v>232700</v>
          </cell>
          <cell r="AH37">
            <v>224700</v>
          </cell>
          <cell r="AI37">
            <v>216700</v>
          </cell>
          <cell r="AJ37">
            <v>208700</v>
          </cell>
          <cell r="AK37">
            <v>200700</v>
          </cell>
          <cell r="AL37">
            <v>192700</v>
          </cell>
          <cell r="AM37">
            <v>184700</v>
          </cell>
          <cell r="AN37">
            <v>176700</v>
          </cell>
          <cell r="AO37">
            <v>168700</v>
          </cell>
          <cell r="AP37">
            <v>160700</v>
          </cell>
          <cell r="AQ37">
            <v>0</v>
          </cell>
          <cell r="AR37">
            <v>65000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</row>
        <row r="38"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</row>
        <row r="39">
          <cell r="A39" t="str">
            <v>Total Assets</v>
          </cell>
          <cell r="B39">
            <v>27201769.049999997</v>
          </cell>
          <cell r="C39">
            <v>0</v>
          </cell>
          <cell r="D39">
            <v>26705044.999999996</v>
          </cell>
          <cell r="E39">
            <v>26186455.459999997</v>
          </cell>
          <cell r="F39">
            <v>26622187.16</v>
          </cell>
          <cell r="G39">
            <v>26321429.899999999</v>
          </cell>
          <cell r="H39">
            <v>27009114.800000004</v>
          </cell>
          <cell r="I39">
            <v>27557347.719999999</v>
          </cell>
          <cell r="J39">
            <v>30298890.250000004</v>
          </cell>
          <cell r="K39">
            <v>30153607.320000004</v>
          </cell>
          <cell r="L39">
            <v>29345746.070000004</v>
          </cell>
          <cell r="M39">
            <v>28371331.98</v>
          </cell>
          <cell r="N39">
            <v>28819399.260000002</v>
          </cell>
          <cell r="O39">
            <v>29713521.750000004</v>
          </cell>
          <cell r="P39">
            <v>29671832.899999995</v>
          </cell>
          <cell r="Q39">
            <v>0</v>
          </cell>
          <cell r="R39">
            <v>30482797.420000002</v>
          </cell>
          <cell r="S39">
            <v>32719904.330000002</v>
          </cell>
          <cell r="T39">
            <v>35917788.050000004</v>
          </cell>
          <cell r="U39">
            <v>35397108.82</v>
          </cell>
          <cell r="V39">
            <v>38162942.119999997</v>
          </cell>
          <cell r="W39">
            <v>44048397.93</v>
          </cell>
          <cell r="X39">
            <v>50843290.38000001</v>
          </cell>
          <cell r="Y39">
            <v>48234473.709999993</v>
          </cell>
          <cell r="Z39">
            <v>45912105.709999993</v>
          </cell>
          <cell r="AA39">
            <v>46096260.329999998</v>
          </cell>
          <cell r="AB39">
            <v>50343336.329999998</v>
          </cell>
          <cell r="AC39">
            <v>47674990.130000003</v>
          </cell>
          <cell r="AD39">
            <v>0</v>
          </cell>
          <cell r="AE39">
            <v>48861855.064677604</v>
          </cell>
          <cell r="AF39">
            <v>43470893.593859568</v>
          </cell>
          <cell r="AG39">
            <v>47867897.938407756</v>
          </cell>
          <cell r="AH39">
            <v>48516155.74062404</v>
          </cell>
          <cell r="AI39">
            <v>46976942.12876796</v>
          </cell>
          <cell r="AJ39">
            <v>48878493.444815241</v>
          </cell>
          <cell r="AK39">
            <v>49471057.453977622</v>
          </cell>
          <cell r="AL39">
            <v>49280576.376094937</v>
          </cell>
          <cell r="AM39">
            <v>49501573.7222054</v>
          </cell>
          <cell r="AN39">
            <v>49014812.738996685</v>
          </cell>
          <cell r="AO39">
            <v>48204113.174146414</v>
          </cell>
          <cell r="AP39">
            <v>47548741.211996265</v>
          </cell>
          <cell r="AQ39">
            <v>0</v>
          </cell>
          <cell r="AR39">
            <v>64757447.336677641</v>
          </cell>
          <cell r="AS39">
            <v>0</v>
          </cell>
          <cell r="AT39">
            <v>68780133.03095156</v>
          </cell>
          <cell r="AU39">
            <v>0</v>
          </cell>
          <cell r="AV39">
            <v>76568100.93177405</v>
          </cell>
          <cell r="AW39">
            <v>0</v>
          </cell>
          <cell r="AX39">
            <v>88144930.347786337</v>
          </cell>
        </row>
        <row r="40"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</row>
        <row r="41">
          <cell r="A41" t="str">
            <v>LIABILITIES AND MEMBER EQUITY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</row>
        <row r="42"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</row>
        <row r="43">
          <cell r="A43" t="str">
            <v>Book Overdraft</v>
          </cell>
          <cell r="B43">
            <v>1033654.82</v>
          </cell>
          <cell r="C43">
            <v>0</v>
          </cell>
          <cell r="D43">
            <v>884560.5</v>
          </cell>
          <cell r="E43">
            <v>1155995.22</v>
          </cell>
          <cell r="F43">
            <v>1525195.14</v>
          </cell>
          <cell r="G43">
            <v>1416928</v>
          </cell>
          <cell r="H43">
            <v>1307060.8500000001</v>
          </cell>
          <cell r="I43">
            <v>1302313.1100000001</v>
          </cell>
          <cell r="J43">
            <v>2050234.45</v>
          </cell>
          <cell r="K43">
            <v>1792739.28</v>
          </cell>
          <cell r="L43">
            <v>1286355.8799999999</v>
          </cell>
          <cell r="M43">
            <v>1533519.49</v>
          </cell>
          <cell r="N43">
            <v>914481.97</v>
          </cell>
          <cell r="O43">
            <v>2277031.5799999996</v>
          </cell>
          <cell r="P43">
            <v>1665656.38</v>
          </cell>
          <cell r="Q43">
            <v>0</v>
          </cell>
          <cell r="R43">
            <v>2717611.44</v>
          </cell>
          <cell r="S43">
            <v>3133197.48</v>
          </cell>
          <cell r="T43">
            <v>3332812.89</v>
          </cell>
          <cell r="U43">
            <v>2493577.02</v>
          </cell>
          <cell r="V43">
            <v>2984015.48</v>
          </cell>
          <cell r="W43">
            <v>3393936.71</v>
          </cell>
          <cell r="X43">
            <v>8066734.71</v>
          </cell>
          <cell r="Y43">
            <v>10195127.949999999</v>
          </cell>
          <cell r="Z43">
            <v>3826015.28</v>
          </cell>
          <cell r="AA43">
            <v>4792647.82</v>
          </cell>
          <cell r="AB43">
            <v>4711254.97</v>
          </cell>
          <cell r="AC43">
            <v>1725373.89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</row>
        <row r="44">
          <cell r="A44" t="str">
            <v>Accounts Payable - Trade</v>
          </cell>
          <cell r="B44">
            <v>1206995.52</v>
          </cell>
          <cell r="C44">
            <v>0</v>
          </cell>
          <cell r="D44">
            <v>859597.15</v>
          </cell>
          <cell r="E44">
            <v>1132777.43</v>
          </cell>
          <cell r="F44">
            <v>1122436.73</v>
          </cell>
          <cell r="G44">
            <v>1035245.97</v>
          </cell>
          <cell r="H44">
            <v>1599261.28</v>
          </cell>
          <cell r="I44">
            <v>1470225.19</v>
          </cell>
          <cell r="J44">
            <v>1799009.4</v>
          </cell>
          <cell r="K44">
            <v>1755203.04</v>
          </cell>
          <cell r="L44">
            <v>1533347.19</v>
          </cell>
          <cell r="M44">
            <v>1633148.81</v>
          </cell>
          <cell r="N44">
            <v>1998292.53</v>
          </cell>
          <cell r="O44">
            <v>1530502.56</v>
          </cell>
          <cell r="P44">
            <v>2284871.5699999998</v>
          </cell>
          <cell r="Q44">
            <v>0</v>
          </cell>
          <cell r="R44">
            <v>1779810.63</v>
          </cell>
          <cell r="S44">
            <v>2057780.34</v>
          </cell>
          <cell r="T44">
            <v>2714660.76</v>
          </cell>
          <cell r="U44">
            <v>2216441.9700000002</v>
          </cell>
          <cell r="V44">
            <v>3245759.07</v>
          </cell>
          <cell r="W44">
            <v>6537388.5700000003</v>
          </cell>
          <cell r="X44">
            <v>7972530.1100000003</v>
          </cell>
          <cell r="Y44">
            <v>3295362.06</v>
          </cell>
          <cell r="Z44">
            <v>7713401.0499999998</v>
          </cell>
          <cell r="AA44">
            <v>7003182.1799999997</v>
          </cell>
          <cell r="AB44">
            <v>4780147.21</v>
          </cell>
          <cell r="AC44">
            <v>8006208.0199999996</v>
          </cell>
          <cell r="AD44">
            <v>0</v>
          </cell>
          <cell r="AE44">
            <v>10834994.058928426</v>
          </cell>
          <cell r="AF44">
            <v>11582210.828098662</v>
          </cell>
          <cell r="AG44">
            <v>13335165.070210773</v>
          </cell>
          <cell r="AH44">
            <v>13445198.744701382</v>
          </cell>
          <cell r="AI44">
            <v>12504567.151399964</v>
          </cell>
          <cell r="AJ44">
            <v>13396465.451874577</v>
          </cell>
          <cell r="AK44">
            <v>13618319.325379282</v>
          </cell>
          <cell r="AL44">
            <v>13562440.267006265</v>
          </cell>
          <cell r="AM44">
            <v>13600955.131081039</v>
          </cell>
          <cell r="AN44">
            <v>13174785.956455942</v>
          </cell>
          <cell r="AO44">
            <v>12774309.763844203</v>
          </cell>
          <cell r="AP44">
            <v>12638547.467255834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</row>
        <row r="45">
          <cell r="A45" t="str">
            <v>Unilever Payable</v>
          </cell>
          <cell r="B45">
            <v>108233.43</v>
          </cell>
          <cell r="C45">
            <v>0</v>
          </cell>
          <cell r="D45">
            <v>108233.43</v>
          </cell>
          <cell r="E45">
            <v>108233.43</v>
          </cell>
          <cell r="F45">
            <v>108233.43</v>
          </cell>
          <cell r="G45">
            <v>108233.43</v>
          </cell>
          <cell r="H45">
            <v>108233.43</v>
          </cell>
          <cell r="I45">
            <v>108233.43</v>
          </cell>
          <cell r="J45">
            <v>108233.43</v>
          </cell>
          <cell r="K45">
            <v>108233.43</v>
          </cell>
          <cell r="L45">
            <v>108233.43</v>
          </cell>
          <cell r="M45">
            <v>108233.43</v>
          </cell>
          <cell r="N45">
            <v>108233.43</v>
          </cell>
          <cell r="O45">
            <v>108233.43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</row>
        <row r="46">
          <cell r="A46" t="str">
            <v>Accounts Payable - Protein (AC)</v>
          </cell>
          <cell r="B46">
            <v>435516.84</v>
          </cell>
          <cell r="C46">
            <v>0</v>
          </cell>
          <cell r="D46">
            <v>435516.84</v>
          </cell>
          <cell r="E46">
            <v>435516.84</v>
          </cell>
          <cell r="F46">
            <v>435516.84</v>
          </cell>
          <cell r="G46">
            <v>435516.84</v>
          </cell>
          <cell r="H46">
            <v>435516.84</v>
          </cell>
          <cell r="I46">
            <v>435516.84</v>
          </cell>
          <cell r="J46">
            <v>435516.84</v>
          </cell>
          <cell r="K46">
            <v>435516.84</v>
          </cell>
          <cell r="L46">
            <v>435516.84</v>
          </cell>
          <cell r="M46">
            <v>435516.84</v>
          </cell>
          <cell r="N46">
            <v>435516.84</v>
          </cell>
          <cell r="O46">
            <v>435516.84</v>
          </cell>
          <cell r="P46">
            <v>435516.84</v>
          </cell>
          <cell r="Q46">
            <v>0</v>
          </cell>
          <cell r="R46">
            <v>435516.84</v>
          </cell>
          <cell r="S46">
            <v>435516.84</v>
          </cell>
          <cell r="T46">
            <v>435516.84</v>
          </cell>
          <cell r="U46">
            <v>435516.84</v>
          </cell>
          <cell r="V46">
            <v>435516.84</v>
          </cell>
          <cell r="W46">
            <v>435516.84</v>
          </cell>
          <cell r="X46">
            <v>435516.84</v>
          </cell>
          <cell r="Y46">
            <v>435516.84</v>
          </cell>
          <cell r="Z46">
            <v>435516.84</v>
          </cell>
          <cell r="AA46">
            <v>435516.84</v>
          </cell>
          <cell r="AB46">
            <v>435516.84</v>
          </cell>
          <cell r="AC46">
            <v>435516.84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</row>
        <row r="47">
          <cell r="A47" t="str">
            <v>Accounts Payable - PB &amp; Co (AC)</v>
          </cell>
          <cell r="B47">
            <v>121082.35</v>
          </cell>
          <cell r="C47">
            <v>0</v>
          </cell>
          <cell r="D47">
            <v>121082.35</v>
          </cell>
          <cell r="E47">
            <v>121082.35</v>
          </cell>
          <cell r="F47">
            <v>121082.35</v>
          </cell>
          <cell r="G47">
            <v>90044.79</v>
          </cell>
          <cell r="H47">
            <v>90044.79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</row>
        <row r="48">
          <cell r="A48" t="str">
            <v>Accounts Payable - Constar (AC)</v>
          </cell>
          <cell r="B48">
            <v>219656.2</v>
          </cell>
          <cell r="C48">
            <v>0</v>
          </cell>
          <cell r="D48">
            <v>219656.2</v>
          </cell>
          <cell r="E48">
            <v>219656.2</v>
          </cell>
          <cell r="F48">
            <v>219656.2</v>
          </cell>
          <cell r="G48">
            <v>194523.4</v>
          </cell>
          <cell r="H48">
            <v>194523.4</v>
          </cell>
          <cell r="I48">
            <v>194523.4</v>
          </cell>
          <cell r="J48">
            <v>194523.4</v>
          </cell>
          <cell r="K48">
            <v>168520.21</v>
          </cell>
          <cell r="L48">
            <v>168520.21</v>
          </cell>
          <cell r="M48">
            <v>168520.21</v>
          </cell>
          <cell r="N48">
            <v>168520.21</v>
          </cell>
          <cell r="O48">
            <v>168520.21</v>
          </cell>
          <cell r="P48">
            <v>168520.21</v>
          </cell>
          <cell r="Q48">
            <v>0</v>
          </cell>
          <cell r="R48">
            <v>118254.61</v>
          </cell>
          <cell r="S48">
            <v>118254.61</v>
          </cell>
          <cell r="T48">
            <v>118254.61</v>
          </cell>
          <cell r="U48">
            <v>97504.21</v>
          </cell>
          <cell r="V48">
            <v>97504.21</v>
          </cell>
          <cell r="W48">
            <v>97504.21</v>
          </cell>
          <cell r="X48">
            <v>97504.21</v>
          </cell>
          <cell r="Y48">
            <v>97504.21</v>
          </cell>
          <cell r="Z48">
            <v>89067.38</v>
          </cell>
          <cell r="AA48">
            <v>89067.38</v>
          </cell>
          <cell r="AB48">
            <v>89067.38</v>
          </cell>
          <cell r="AC48">
            <v>89067.38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</row>
        <row r="49">
          <cell r="A49" t="str">
            <v>Accounts Payable - Sealed Air / Cryovac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36458.58</v>
          </cell>
          <cell r="H49">
            <v>10729.29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</row>
        <row r="50">
          <cell r="A50" t="str">
            <v>Accounts Payable - Customer Rebates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-3402</v>
          </cell>
          <cell r="S50">
            <v>-3402</v>
          </cell>
          <cell r="T50">
            <v>10935.93</v>
          </cell>
          <cell r="U50">
            <v>30459.46</v>
          </cell>
          <cell r="V50">
            <v>42732.89</v>
          </cell>
          <cell r="W50">
            <v>55459.199999999997</v>
          </cell>
          <cell r="X50">
            <v>70153.33</v>
          </cell>
          <cell r="Y50">
            <v>87469.49</v>
          </cell>
          <cell r="Z50">
            <v>99511.39</v>
          </cell>
          <cell r="AA50">
            <v>108155.81</v>
          </cell>
          <cell r="AB50">
            <v>124893.89</v>
          </cell>
          <cell r="AC50">
            <v>48031.32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</row>
        <row r="51">
          <cell r="A51" t="str">
            <v>Accrued Payables (Uninvoiced Rects)</v>
          </cell>
          <cell r="B51">
            <v>323879.01</v>
          </cell>
          <cell r="C51">
            <v>0</v>
          </cell>
          <cell r="D51">
            <v>179526.23</v>
          </cell>
          <cell r="E51">
            <v>327105.34000000003</v>
          </cell>
          <cell r="F51">
            <v>269352.28000000003</v>
          </cell>
          <cell r="G51">
            <v>423245.27</v>
          </cell>
          <cell r="H51">
            <v>330073.76</v>
          </cell>
          <cell r="I51">
            <v>245205.86</v>
          </cell>
          <cell r="J51">
            <v>545573.24</v>
          </cell>
          <cell r="K51">
            <v>351025.3</v>
          </cell>
          <cell r="L51">
            <v>503835.28</v>
          </cell>
          <cell r="M51">
            <v>234291.73</v>
          </cell>
          <cell r="N51">
            <v>216288.61</v>
          </cell>
          <cell r="O51">
            <v>421957.47</v>
          </cell>
          <cell r="P51">
            <v>53152.54</v>
          </cell>
          <cell r="Q51">
            <v>0</v>
          </cell>
          <cell r="R51">
            <v>214260.3</v>
          </cell>
          <cell r="S51">
            <v>385365.64</v>
          </cell>
          <cell r="T51">
            <v>202535.87</v>
          </cell>
          <cell r="U51">
            <v>473869.93</v>
          </cell>
          <cell r="V51">
            <v>752291.46</v>
          </cell>
          <cell r="W51">
            <v>1408579.6</v>
          </cell>
          <cell r="X51">
            <v>808313.52</v>
          </cell>
          <cell r="Y51">
            <v>427030.73</v>
          </cell>
          <cell r="Z51">
            <v>294245.34999999998</v>
          </cell>
          <cell r="AA51">
            <v>161899.57999999999</v>
          </cell>
          <cell r="AB51">
            <v>824379.92</v>
          </cell>
          <cell r="AC51">
            <v>118902.01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</row>
        <row r="52">
          <cell r="A52" t="str">
            <v xml:space="preserve">Accounts Payable </v>
          </cell>
          <cell r="B52">
            <v>3449018.17</v>
          </cell>
          <cell r="C52">
            <v>0</v>
          </cell>
          <cell r="D52">
            <v>2808172.7</v>
          </cell>
          <cell r="E52">
            <v>3500366.81</v>
          </cell>
          <cell r="F52">
            <v>3801472.9700000007</v>
          </cell>
          <cell r="G52">
            <v>3740196.28</v>
          </cell>
          <cell r="H52">
            <v>4075443.6399999997</v>
          </cell>
          <cell r="I52">
            <v>3756017.8299999996</v>
          </cell>
          <cell r="J52">
            <v>5133090.7600000007</v>
          </cell>
          <cell r="K52">
            <v>4611238.1000000006</v>
          </cell>
          <cell r="L52">
            <v>4035808.83</v>
          </cell>
          <cell r="M52">
            <v>4113230.51</v>
          </cell>
          <cell r="N52">
            <v>3841333.59</v>
          </cell>
          <cell r="O52">
            <v>4941762.09</v>
          </cell>
          <cell r="P52">
            <v>4607717.54</v>
          </cell>
          <cell r="Q52">
            <v>0</v>
          </cell>
          <cell r="R52">
            <v>5262051.82</v>
          </cell>
          <cell r="S52">
            <v>6126712.9100000001</v>
          </cell>
          <cell r="T52">
            <v>6814716.9000000004</v>
          </cell>
          <cell r="U52">
            <v>5747369.4299999997</v>
          </cell>
          <cell r="V52">
            <v>7557819.9499999993</v>
          </cell>
          <cell r="W52">
            <v>11928385.130000001</v>
          </cell>
          <cell r="X52">
            <v>17450752.720000003</v>
          </cell>
          <cell r="Y52">
            <v>14538011.280000001</v>
          </cell>
          <cell r="Z52">
            <v>12457757.290000001</v>
          </cell>
          <cell r="AA52">
            <v>12590469.610000001</v>
          </cell>
          <cell r="AB52">
            <v>10965260.210000001</v>
          </cell>
          <cell r="AC52">
            <v>10423099.460000001</v>
          </cell>
          <cell r="AD52">
            <v>0</v>
          </cell>
          <cell r="AE52">
            <v>10834994.058928426</v>
          </cell>
          <cell r="AF52">
            <v>11582210.828098662</v>
          </cell>
          <cell r="AG52">
            <v>13335165.070210773</v>
          </cell>
          <cell r="AH52">
            <v>13445198.744701382</v>
          </cell>
          <cell r="AI52">
            <v>12504567.151399964</v>
          </cell>
          <cell r="AJ52">
            <v>13396465.451874577</v>
          </cell>
          <cell r="AK52">
            <v>13618319.325379282</v>
          </cell>
          <cell r="AL52">
            <v>13562440.267006265</v>
          </cell>
          <cell r="AM52">
            <v>13600955.131081039</v>
          </cell>
          <cell r="AN52">
            <v>13174785.956455942</v>
          </cell>
          <cell r="AO52">
            <v>12774309.763844203</v>
          </cell>
          <cell r="AP52">
            <v>12638547.467255834</v>
          </cell>
          <cell r="AQ52">
            <v>0</v>
          </cell>
          <cell r="AR52">
            <v>14218997.581112057</v>
          </cell>
          <cell r="AS52">
            <v>0</v>
          </cell>
          <cell r="AT52">
            <v>16228790.404567335</v>
          </cell>
          <cell r="AU52">
            <v>0</v>
          </cell>
          <cell r="AV52">
            <v>17632653.012892645</v>
          </cell>
          <cell r="AW52">
            <v>0</v>
          </cell>
          <cell r="AX52">
            <v>18898000.180995062</v>
          </cell>
        </row>
        <row r="53">
          <cell r="A53" t="str">
            <v>Payroll Advance</v>
          </cell>
          <cell r="B53">
            <v>236</v>
          </cell>
          <cell r="C53">
            <v>0</v>
          </cell>
          <cell r="D53">
            <v>-994</v>
          </cell>
          <cell r="E53">
            <v>-369</v>
          </cell>
          <cell r="F53">
            <v>286</v>
          </cell>
          <cell r="G53">
            <v>191</v>
          </cell>
          <cell r="H53">
            <v>296</v>
          </cell>
          <cell r="I53">
            <v>204</v>
          </cell>
          <cell r="J53">
            <v>-19</v>
          </cell>
          <cell r="K53">
            <v>328</v>
          </cell>
          <cell r="L53">
            <v>56</v>
          </cell>
          <cell r="M53">
            <v>-134</v>
          </cell>
          <cell r="N53">
            <v>-390</v>
          </cell>
          <cell r="O53">
            <v>13.77</v>
          </cell>
          <cell r="P53">
            <v>-889</v>
          </cell>
          <cell r="Q53">
            <v>0</v>
          </cell>
          <cell r="R53">
            <v>-1164</v>
          </cell>
          <cell r="S53">
            <v>-584</v>
          </cell>
          <cell r="T53">
            <v>0.35</v>
          </cell>
          <cell r="U53">
            <v>-659</v>
          </cell>
          <cell r="V53">
            <v>-1309</v>
          </cell>
          <cell r="W53">
            <v>-159</v>
          </cell>
          <cell r="X53">
            <v>-2011.2</v>
          </cell>
          <cell r="Y53">
            <v>-2325.1999999999998</v>
          </cell>
          <cell r="Z53">
            <v>-2640.2</v>
          </cell>
          <cell r="AA53">
            <v>-1407.2</v>
          </cell>
          <cell r="AB53">
            <v>-1207.2</v>
          </cell>
          <cell r="AC53">
            <v>-729.3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</row>
        <row r="54">
          <cell r="A54" t="str">
            <v>Payroll Accrual</v>
          </cell>
          <cell r="B54">
            <v>111212.55</v>
          </cell>
          <cell r="C54">
            <v>0</v>
          </cell>
          <cell r="D54">
            <v>105785.15</v>
          </cell>
          <cell r="E54">
            <v>118144.91</v>
          </cell>
          <cell r="F54">
            <v>131255.49</v>
          </cell>
          <cell r="G54">
            <v>111280.07</v>
          </cell>
          <cell r="H54">
            <v>110796.2</v>
          </cell>
          <cell r="I54">
            <v>123250.59</v>
          </cell>
          <cell r="J54">
            <v>128341.62</v>
          </cell>
          <cell r="K54">
            <v>128812.01</v>
          </cell>
          <cell r="L54">
            <v>125847.09</v>
          </cell>
          <cell r="M54">
            <v>129744.24</v>
          </cell>
          <cell r="N54">
            <v>144438.24</v>
          </cell>
          <cell r="O54">
            <v>142585.75</v>
          </cell>
          <cell r="P54">
            <v>110443.19</v>
          </cell>
          <cell r="Q54">
            <v>0</v>
          </cell>
          <cell r="R54">
            <v>143494.23000000001</v>
          </cell>
          <cell r="S54">
            <v>156615.57</v>
          </cell>
          <cell r="T54">
            <v>153044.54999999999</v>
          </cell>
          <cell r="U54">
            <v>159942.99</v>
          </cell>
          <cell r="V54">
            <v>169524.58</v>
          </cell>
          <cell r="W54">
            <v>188148.53</v>
          </cell>
          <cell r="X54">
            <v>180901.28</v>
          </cell>
          <cell r="Y54">
            <v>180901.28</v>
          </cell>
          <cell r="Z54">
            <v>180901.28</v>
          </cell>
          <cell r="AA54">
            <v>173261.12</v>
          </cell>
          <cell r="AB54">
            <v>192278.78</v>
          </cell>
          <cell r="AC54">
            <v>145306.23000000001</v>
          </cell>
          <cell r="AD54">
            <v>0</v>
          </cell>
          <cell r="AE54">
            <v>226587.96575</v>
          </cell>
          <cell r="AF54">
            <v>242413.08375000002</v>
          </cell>
          <cell r="AG54">
            <v>227104.24720000001</v>
          </cell>
          <cell r="AH54">
            <v>246841.40125</v>
          </cell>
          <cell r="AI54">
            <v>246204.44425</v>
          </cell>
          <cell r="AJ54">
            <v>231479.03820000001</v>
          </cell>
          <cell r="AK54">
            <v>246065.89524999997</v>
          </cell>
          <cell r="AL54">
            <v>266711.53625</v>
          </cell>
          <cell r="AM54">
            <v>211059.66019999995</v>
          </cell>
          <cell r="AN54">
            <v>265274.13269000006</v>
          </cell>
          <cell r="AO54">
            <v>247698.72094999999</v>
          </cell>
          <cell r="AP54">
            <v>224656.90395199999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</row>
        <row r="55">
          <cell r="A55" t="str">
            <v>Vacation Accrual</v>
          </cell>
          <cell r="B55">
            <v>138548</v>
          </cell>
          <cell r="C55">
            <v>0</v>
          </cell>
          <cell r="D55">
            <v>138548</v>
          </cell>
          <cell r="E55">
            <v>138548</v>
          </cell>
          <cell r="F55">
            <v>128450</v>
          </cell>
          <cell r="G55">
            <v>128450</v>
          </cell>
          <cell r="H55">
            <v>128450</v>
          </cell>
          <cell r="I55">
            <v>152020</v>
          </cell>
          <cell r="J55">
            <v>152020</v>
          </cell>
          <cell r="K55">
            <v>152020</v>
          </cell>
          <cell r="L55">
            <v>164549</v>
          </cell>
          <cell r="M55">
            <v>164549</v>
          </cell>
          <cell r="N55">
            <v>164549</v>
          </cell>
          <cell r="O55">
            <v>164549</v>
          </cell>
          <cell r="P55">
            <v>175171</v>
          </cell>
          <cell r="Q55">
            <v>0</v>
          </cell>
          <cell r="R55">
            <v>175171</v>
          </cell>
          <cell r="S55">
            <v>175171</v>
          </cell>
          <cell r="T55">
            <v>223286</v>
          </cell>
          <cell r="U55">
            <v>223286</v>
          </cell>
          <cell r="V55">
            <v>223286</v>
          </cell>
          <cell r="W55">
            <v>204548</v>
          </cell>
          <cell r="X55">
            <v>204548</v>
          </cell>
          <cell r="Y55">
            <v>204548</v>
          </cell>
          <cell r="Z55">
            <v>263303</v>
          </cell>
          <cell r="AA55">
            <v>263303</v>
          </cell>
          <cell r="AB55">
            <v>263303</v>
          </cell>
          <cell r="AC55">
            <v>276845</v>
          </cell>
          <cell r="AD55">
            <v>0</v>
          </cell>
          <cell r="AE55">
            <v>150000</v>
          </cell>
          <cell r="AF55">
            <v>150000</v>
          </cell>
          <cell r="AG55">
            <v>150000</v>
          </cell>
          <cell r="AH55">
            <v>150000</v>
          </cell>
          <cell r="AI55">
            <v>150000</v>
          </cell>
          <cell r="AJ55">
            <v>150000</v>
          </cell>
          <cell r="AK55">
            <v>150000</v>
          </cell>
          <cell r="AL55">
            <v>150000</v>
          </cell>
          <cell r="AM55">
            <v>150000</v>
          </cell>
          <cell r="AN55">
            <v>150000</v>
          </cell>
          <cell r="AO55">
            <v>150000</v>
          </cell>
          <cell r="AP55">
            <v>150000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</row>
        <row r="56">
          <cell r="A56" t="str">
            <v>Accrued Bonuses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753000</v>
          </cell>
          <cell r="AC56">
            <v>92300.03</v>
          </cell>
          <cell r="AD56">
            <v>0</v>
          </cell>
          <cell r="AE56">
            <v>178000</v>
          </cell>
          <cell r="AF56">
            <v>263000</v>
          </cell>
          <cell r="AG56">
            <v>248000</v>
          </cell>
          <cell r="AH56">
            <v>333000</v>
          </cell>
          <cell r="AI56">
            <v>418000</v>
          </cell>
          <cell r="AJ56">
            <v>503000</v>
          </cell>
          <cell r="AK56">
            <v>588000</v>
          </cell>
          <cell r="AL56">
            <v>673000</v>
          </cell>
          <cell r="AM56">
            <v>758000</v>
          </cell>
          <cell r="AN56">
            <v>843000</v>
          </cell>
          <cell r="AO56">
            <v>928000</v>
          </cell>
          <cell r="AP56">
            <v>938000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</row>
        <row r="57">
          <cell r="A57" t="str">
            <v>401(K) Employee Contributions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19486.23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</row>
        <row r="58">
          <cell r="A58" t="str">
            <v>Other Accrued Expenses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590067.62</v>
          </cell>
          <cell r="AC58">
            <v>480854.86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A59" t="str">
            <v xml:space="preserve">Accrued Interest </v>
          </cell>
          <cell r="B59">
            <v>32817.9</v>
          </cell>
          <cell r="C59">
            <v>0</v>
          </cell>
          <cell r="D59">
            <v>106200.06</v>
          </cell>
          <cell r="E59">
            <v>106010.19</v>
          </cell>
          <cell r="F59">
            <v>103403</v>
          </cell>
          <cell r="G59">
            <v>104675</v>
          </cell>
          <cell r="H59">
            <v>104515</v>
          </cell>
          <cell r="I59">
            <v>105020</v>
          </cell>
          <cell r="J59">
            <v>107515</v>
          </cell>
          <cell r="K59">
            <v>111750</v>
          </cell>
          <cell r="L59">
            <v>110270</v>
          </cell>
          <cell r="M59">
            <v>29463.91</v>
          </cell>
          <cell r="N59">
            <v>20260.259999999998</v>
          </cell>
          <cell r="O59">
            <v>12395.09</v>
          </cell>
          <cell r="P59">
            <v>34309.53</v>
          </cell>
          <cell r="Q59">
            <v>0</v>
          </cell>
          <cell r="R59">
            <v>108534.15</v>
          </cell>
          <cell r="S59">
            <v>110967.59</v>
          </cell>
          <cell r="T59">
            <v>42962.879999999997</v>
          </cell>
          <cell r="U59">
            <v>46663.02</v>
          </cell>
          <cell r="V59">
            <v>127513.17</v>
          </cell>
          <cell r="W59">
            <v>46435.32</v>
          </cell>
          <cell r="X59">
            <v>134212.43</v>
          </cell>
          <cell r="Y59">
            <v>132138.35999999999</v>
          </cell>
          <cell r="Z59">
            <v>41997.79</v>
          </cell>
          <cell r="AA59">
            <v>94703.34</v>
          </cell>
          <cell r="AB59">
            <v>107345.64</v>
          </cell>
          <cell r="AC59">
            <v>114222.11</v>
          </cell>
          <cell r="AD59">
            <v>0</v>
          </cell>
          <cell r="AE59">
            <v>35000</v>
          </cell>
          <cell r="AF59">
            <v>40000</v>
          </cell>
          <cell r="AG59">
            <v>45000</v>
          </cell>
          <cell r="AH59">
            <v>50000</v>
          </cell>
          <cell r="AI59">
            <v>55000</v>
          </cell>
          <cell r="AJ59">
            <v>60000</v>
          </cell>
          <cell r="AK59">
            <v>65000</v>
          </cell>
          <cell r="AL59">
            <v>70000</v>
          </cell>
          <cell r="AM59">
            <v>75000</v>
          </cell>
          <cell r="AN59">
            <v>80000</v>
          </cell>
          <cell r="AO59">
            <v>35000</v>
          </cell>
          <cell r="AP59">
            <v>35000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A60" t="str">
            <v>Accrued Property Taxes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12835</v>
          </cell>
          <cell r="AC60">
            <v>25670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</row>
        <row r="61">
          <cell r="A61" t="str">
            <v>Accrued Federal &amp; State Tax</v>
          </cell>
          <cell r="B61">
            <v>-217588.91</v>
          </cell>
          <cell r="C61">
            <v>0</v>
          </cell>
          <cell r="D61">
            <v>-269638.90999999997</v>
          </cell>
          <cell r="E61">
            <v>-345908.91</v>
          </cell>
          <cell r="F61">
            <v>-302658.90999999997</v>
          </cell>
          <cell r="G61">
            <v>-285658.90999999997</v>
          </cell>
          <cell r="H61">
            <v>-281098.90999999997</v>
          </cell>
          <cell r="I61">
            <v>-291898.90999999997</v>
          </cell>
          <cell r="J61">
            <v>-277398.90999999997</v>
          </cell>
          <cell r="K61">
            <v>-234898.91</v>
          </cell>
          <cell r="L61">
            <v>-162810.91</v>
          </cell>
          <cell r="M61">
            <v>-120055.91</v>
          </cell>
          <cell r="N61">
            <v>-56670.91</v>
          </cell>
          <cell r="O61">
            <v>51749.09</v>
          </cell>
          <cell r="P61">
            <v>-89229.07</v>
          </cell>
          <cell r="Q61">
            <v>0</v>
          </cell>
          <cell r="R61">
            <v>-32054.07</v>
          </cell>
          <cell r="S61">
            <v>31350.93</v>
          </cell>
          <cell r="T61">
            <v>352975.93</v>
          </cell>
          <cell r="U61">
            <v>656310.93000000005</v>
          </cell>
          <cell r="V61">
            <v>752405.92999999993</v>
          </cell>
          <cell r="W61">
            <v>263405.93</v>
          </cell>
          <cell r="X61">
            <v>748955.93</v>
          </cell>
          <cell r="Y61">
            <v>972735.93</v>
          </cell>
          <cell r="Z61">
            <v>508107.93</v>
          </cell>
          <cell r="AA61">
            <v>702975.92999999993</v>
          </cell>
          <cell r="AB61">
            <v>966295.93</v>
          </cell>
          <cell r="AC61">
            <v>460745.93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</row>
        <row r="62">
          <cell r="A62" t="str">
            <v>Accruals - Other</v>
          </cell>
          <cell r="B62">
            <v>289919.81</v>
          </cell>
          <cell r="C62">
            <v>0</v>
          </cell>
          <cell r="D62">
            <v>201902.30999999997</v>
          </cell>
          <cell r="E62">
            <v>260300.47</v>
          </cell>
          <cell r="F62">
            <v>340055.58999999997</v>
          </cell>
          <cell r="G62">
            <v>335327.5</v>
          </cell>
          <cell r="H62">
            <v>374669.18</v>
          </cell>
          <cell r="I62">
            <v>639437.44000000006</v>
          </cell>
          <cell r="J62">
            <v>765123.9</v>
          </cell>
          <cell r="K62">
            <v>724747.6</v>
          </cell>
          <cell r="L62">
            <v>796251.91</v>
          </cell>
          <cell r="M62">
            <v>678912.45000000007</v>
          </cell>
          <cell r="N62">
            <v>696918.03999999992</v>
          </cell>
          <cell r="O62">
            <v>751659.9</v>
          </cell>
          <cell r="P62">
            <v>676894.36999999988</v>
          </cell>
          <cell r="Q62">
            <v>0</v>
          </cell>
          <cell r="R62">
            <v>578935.85999999975</v>
          </cell>
          <cell r="S62">
            <v>980846.16999999993</v>
          </cell>
          <cell r="T62">
            <v>1067278.1199999999</v>
          </cell>
          <cell r="U62">
            <v>602471.76</v>
          </cell>
          <cell r="V62">
            <v>992734.06000000029</v>
          </cell>
          <cell r="W62">
            <v>462628.31000000006</v>
          </cell>
          <cell r="X62">
            <v>871726.57700000016</v>
          </cell>
          <cell r="Y62">
            <v>1337082.2</v>
          </cell>
          <cell r="Z62">
            <v>1213859.8999999999</v>
          </cell>
          <cell r="AA62">
            <v>1095422.06</v>
          </cell>
          <cell r="AB62">
            <v>67614.23000000001</v>
          </cell>
          <cell r="AC62">
            <v>65792.029999999984</v>
          </cell>
          <cell r="AD62">
            <v>0</v>
          </cell>
          <cell r="AE62">
            <v>1250000</v>
          </cell>
          <cell r="AF62">
            <v>1400000</v>
          </cell>
          <cell r="AG62">
            <v>650000</v>
          </cell>
          <cell r="AH62">
            <v>950000</v>
          </cell>
          <cell r="AI62">
            <v>1250000</v>
          </cell>
          <cell r="AJ62">
            <v>800000</v>
          </cell>
          <cell r="AK62">
            <v>1050000</v>
          </cell>
          <cell r="AL62">
            <v>1300000</v>
          </cell>
          <cell r="AM62">
            <v>750000</v>
          </cell>
          <cell r="AN62">
            <v>1000000</v>
          </cell>
          <cell r="AO62">
            <v>1350000</v>
          </cell>
          <cell r="AP62">
            <v>800000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</row>
        <row r="63">
          <cell r="A63" t="str">
            <v>Accrued Expenses &amp; Other Current Liabilities</v>
          </cell>
          <cell r="B63">
            <v>355145.35</v>
          </cell>
          <cell r="C63">
            <v>0</v>
          </cell>
          <cell r="D63">
            <v>281802.61</v>
          </cell>
          <cell r="E63">
            <v>276725.66000000003</v>
          </cell>
          <cell r="F63">
            <v>400791.17</v>
          </cell>
          <cell r="G63">
            <v>394264.66000000003</v>
          </cell>
          <cell r="H63">
            <v>437627.47000000003</v>
          </cell>
          <cell r="I63">
            <v>728033.12000000011</v>
          </cell>
          <cell r="J63">
            <v>875582.6100000001</v>
          </cell>
          <cell r="K63">
            <v>882758.7</v>
          </cell>
          <cell r="L63">
            <v>1034163.09</v>
          </cell>
          <cell r="M63">
            <v>882479.69000000006</v>
          </cell>
          <cell r="N63">
            <v>969104.62999999989</v>
          </cell>
          <cell r="O63">
            <v>1122952.6000000001</v>
          </cell>
          <cell r="P63">
            <v>906700.01999999979</v>
          </cell>
          <cell r="Q63">
            <v>0</v>
          </cell>
          <cell r="R63">
            <v>972917.16999999969</v>
          </cell>
          <cell r="S63">
            <v>1454367.26</v>
          </cell>
          <cell r="T63">
            <v>1839547.8299999998</v>
          </cell>
          <cell r="U63">
            <v>1688015.7</v>
          </cell>
          <cell r="V63">
            <v>2264154.7400000002</v>
          </cell>
          <cell r="W63">
            <v>1165007.0900000001</v>
          </cell>
          <cell r="X63">
            <v>2138333.017</v>
          </cell>
          <cell r="Y63">
            <v>2825080.5700000003</v>
          </cell>
          <cell r="Z63">
            <v>2205529.6999999997</v>
          </cell>
          <cell r="AA63">
            <v>2328258.25</v>
          </cell>
          <cell r="AB63">
            <v>2951533</v>
          </cell>
          <cell r="AC63">
            <v>1680493.12</v>
          </cell>
          <cell r="AD63">
            <v>0</v>
          </cell>
          <cell r="AE63">
            <v>1839587.96575</v>
          </cell>
          <cell r="AF63">
            <v>2095413.08375</v>
          </cell>
          <cell r="AG63">
            <v>1320104.2472000001</v>
          </cell>
          <cell r="AH63">
            <v>1729841.4012500001</v>
          </cell>
          <cell r="AI63">
            <v>2119204.4442499997</v>
          </cell>
          <cell r="AJ63">
            <v>1744479.0382000001</v>
          </cell>
          <cell r="AK63">
            <v>2099065.8952500001</v>
          </cell>
          <cell r="AL63">
            <v>2459711.5362499999</v>
          </cell>
          <cell r="AM63">
            <v>1944059.6601999998</v>
          </cell>
          <cell r="AN63">
            <v>2338274.1326900003</v>
          </cell>
          <cell r="AO63">
            <v>2710698.72095</v>
          </cell>
          <cell r="AP63">
            <v>2147656.9039519997</v>
          </cell>
          <cell r="AQ63">
            <v>0</v>
          </cell>
          <cell r="AR63">
            <v>2400000</v>
          </cell>
          <cell r="AS63">
            <v>0</v>
          </cell>
          <cell r="AT63">
            <v>2700000</v>
          </cell>
          <cell r="AU63">
            <v>0</v>
          </cell>
          <cell r="AV63">
            <v>3000000</v>
          </cell>
          <cell r="AW63">
            <v>0</v>
          </cell>
          <cell r="AX63">
            <v>3400000</v>
          </cell>
        </row>
        <row r="64">
          <cell r="A64" t="str">
            <v>Notes Payable - Unisource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18298.71</v>
          </cell>
          <cell r="AB64">
            <v>16299.42</v>
          </cell>
          <cell r="AC64">
            <v>14300.13</v>
          </cell>
          <cell r="AD64">
            <v>0</v>
          </cell>
          <cell r="AE64">
            <v>12000</v>
          </cell>
          <cell r="AF64">
            <v>10000</v>
          </cell>
          <cell r="AG64">
            <v>8000</v>
          </cell>
          <cell r="AH64">
            <v>6000</v>
          </cell>
          <cell r="AI64">
            <v>4000</v>
          </cell>
          <cell r="AJ64">
            <v>2000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</row>
        <row r="65">
          <cell r="A65" t="str">
            <v>Cole Taylor Bank Revolver</v>
          </cell>
          <cell r="B65">
            <v>2334638.54</v>
          </cell>
          <cell r="C65">
            <v>0</v>
          </cell>
          <cell r="D65">
            <v>2675448.9700000002</v>
          </cell>
          <cell r="E65">
            <v>1768607.09</v>
          </cell>
          <cell r="F65">
            <v>1765604.95</v>
          </cell>
          <cell r="G65">
            <v>1605107.91</v>
          </cell>
          <cell r="H65">
            <v>1991951.6</v>
          </cell>
          <cell r="I65">
            <v>2676707.4300000002</v>
          </cell>
          <cell r="J65">
            <v>3440182.01</v>
          </cell>
          <cell r="K65">
            <v>3821923.59</v>
          </cell>
          <cell r="L65">
            <v>3398050.65</v>
          </cell>
          <cell r="M65">
            <v>2360479.62</v>
          </cell>
          <cell r="N65">
            <v>2966066.57</v>
          </cell>
          <cell r="O65">
            <v>2489994.67</v>
          </cell>
          <cell r="P65">
            <v>3022498.25</v>
          </cell>
          <cell r="Q65">
            <v>0</v>
          </cell>
          <cell r="R65">
            <v>2953771.62</v>
          </cell>
          <cell r="S65">
            <v>3803018.35</v>
          </cell>
          <cell r="T65">
            <v>5382884.1500000004</v>
          </cell>
          <cell r="U65">
            <v>5582477.0999999996</v>
          </cell>
          <cell r="V65">
            <v>5425965.0099999998</v>
          </cell>
          <cell r="W65">
            <v>7612415.6100000003</v>
          </cell>
          <cell r="X65">
            <v>7038887.5999999996</v>
          </cell>
          <cell r="Y65">
            <v>6270533.6100000003</v>
          </cell>
          <cell r="Z65">
            <v>8767516.9900000002</v>
          </cell>
          <cell r="AA65">
            <v>10595517.66</v>
          </cell>
          <cell r="AB65">
            <v>15492615.529999999</v>
          </cell>
          <cell r="AC65">
            <v>16884800.43</v>
          </cell>
          <cell r="AD65">
            <v>0</v>
          </cell>
          <cell r="AE65">
            <v>17449512.382437386</v>
          </cell>
          <cell r="AF65">
            <v>10657387.169457933</v>
          </cell>
          <cell r="AG65">
            <v>13638437.989368947</v>
          </cell>
          <cell r="AH65">
            <v>13081771.277809702</v>
          </cell>
          <cell r="AI65">
            <v>11647228.902208799</v>
          </cell>
          <cell r="AJ65">
            <v>11842456.166183339</v>
          </cell>
          <cell r="AK65">
            <v>11332312.192070717</v>
          </cell>
          <cell r="AL65">
            <v>10322923.213801762</v>
          </cell>
          <cell r="AM65">
            <v>10470053.91467545</v>
          </cell>
          <cell r="AN65">
            <v>8486963.3575875051</v>
          </cell>
          <cell r="AO65">
            <v>7054206.5782451387</v>
          </cell>
          <cell r="AP65">
            <v>6583203.5925941598</v>
          </cell>
          <cell r="AQ65">
            <v>0</v>
          </cell>
          <cell r="AR65">
            <v>5959406.8564098161</v>
          </cell>
          <cell r="AS65">
            <v>0</v>
          </cell>
          <cell r="AT65">
            <v>307.45776151889004</v>
          </cell>
          <cell r="AU65">
            <v>0</v>
          </cell>
          <cell r="AV65">
            <v>358.41361789061921</v>
          </cell>
          <cell r="AW65">
            <v>0</v>
          </cell>
          <cell r="AX65">
            <v>-238.01129246567143</v>
          </cell>
        </row>
        <row r="66">
          <cell r="A66" t="str">
            <v>Current Portion of Long-Term Debt</v>
          </cell>
          <cell r="B66">
            <v>470420.76</v>
          </cell>
          <cell r="C66">
            <v>0</v>
          </cell>
          <cell r="D66">
            <v>470420.76</v>
          </cell>
          <cell r="E66">
            <v>470420.76</v>
          </cell>
          <cell r="F66">
            <v>470420.76</v>
          </cell>
          <cell r="G66">
            <v>470420.76</v>
          </cell>
          <cell r="H66">
            <v>470420.76</v>
          </cell>
          <cell r="I66">
            <v>470420.76</v>
          </cell>
          <cell r="J66">
            <v>470420.76</v>
          </cell>
          <cell r="K66">
            <v>572775.6</v>
          </cell>
          <cell r="L66">
            <v>572775.6</v>
          </cell>
          <cell r="M66">
            <v>572775.6</v>
          </cell>
          <cell r="N66">
            <v>572775.6</v>
          </cell>
          <cell r="O66">
            <v>572775.6</v>
          </cell>
          <cell r="P66">
            <v>572775.6</v>
          </cell>
          <cell r="Q66">
            <v>0</v>
          </cell>
          <cell r="R66">
            <v>572775.6</v>
          </cell>
          <cell r="S66">
            <v>572775.6</v>
          </cell>
          <cell r="T66">
            <v>572775.6</v>
          </cell>
          <cell r="U66">
            <v>572775.6</v>
          </cell>
          <cell r="V66">
            <v>572775.6</v>
          </cell>
          <cell r="W66">
            <v>572775.6</v>
          </cell>
          <cell r="X66">
            <v>572775.6</v>
          </cell>
          <cell r="Y66">
            <v>572775.6</v>
          </cell>
          <cell r="Z66">
            <v>1316142.8400000001</v>
          </cell>
          <cell r="AA66">
            <v>1316142.8400000001</v>
          </cell>
          <cell r="AB66">
            <v>1316142.8400000001</v>
          </cell>
          <cell r="AC66">
            <v>1316142.8400000001</v>
          </cell>
          <cell r="AD66">
            <v>0</v>
          </cell>
          <cell r="AE66">
            <v>1316000</v>
          </cell>
          <cell r="AF66">
            <v>1316000</v>
          </cell>
          <cell r="AG66">
            <v>1316000</v>
          </cell>
          <cell r="AH66">
            <v>1316000</v>
          </cell>
          <cell r="AI66">
            <v>1316000</v>
          </cell>
          <cell r="AJ66">
            <v>1422000</v>
          </cell>
          <cell r="AK66">
            <v>1422000</v>
          </cell>
          <cell r="AL66">
            <v>1422000</v>
          </cell>
          <cell r="AM66">
            <v>1422000</v>
          </cell>
          <cell r="AN66">
            <v>1608000</v>
          </cell>
          <cell r="AO66">
            <v>1541000</v>
          </cell>
          <cell r="AP66">
            <v>1474000</v>
          </cell>
          <cell r="AQ66">
            <v>0</v>
          </cell>
          <cell r="AR66">
            <v>516000</v>
          </cell>
          <cell r="AS66">
            <v>0</v>
          </cell>
          <cell r="AT66">
            <v>516000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</row>
        <row r="67"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</row>
        <row r="68">
          <cell r="A68" t="str">
            <v>Current Liabilities</v>
          </cell>
          <cell r="B68">
            <v>6609222.8200000003</v>
          </cell>
          <cell r="C68">
            <v>0</v>
          </cell>
          <cell r="D68">
            <v>6235845.04</v>
          </cell>
          <cell r="E68">
            <v>6016120.3200000003</v>
          </cell>
          <cell r="F68">
            <v>6438289.8500000006</v>
          </cell>
          <cell r="G68">
            <v>6209989.6099999994</v>
          </cell>
          <cell r="H68">
            <v>6975443.4699999988</v>
          </cell>
          <cell r="I68">
            <v>7631179.1399999987</v>
          </cell>
          <cell r="J68">
            <v>9919276.1400000006</v>
          </cell>
          <cell r="K68">
            <v>9888695.9900000002</v>
          </cell>
          <cell r="L68">
            <v>9040798.1699999999</v>
          </cell>
          <cell r="M68">
            <v>7928965.4199999999</v>
          </cell>
          <cell r="N68">
            <v>8349280.3899999987</v>
          </cell>
          <cell r="O68">
            <v>9127484.959999999</v>
          </cell>
          <cell r="P68">
            <v>9109691.4099999983</v>
          </cell>
          <cell r="Q68">
            <v>0</v>
          </cell>
          <cell r="R68">
            <v>9761516.209999999</v>
          </cell>
          <cell r="S68">
            <v>11956874.119999999</v>
          </cell>
          <cell r="T68">
            <v>14609924.48</v>
          </cell>
          <cell r="U68">
            <v>13590637.83</v>
          </cell>
          <cell r="V68">
            <v>15820715.299999999</v>
          </cell>
          <cell r="W68">
            <v>21278583.430000003</v>
          </cell>
          <cell r="X68">
            <v>27200748.937000006</v>
          </cell>
          <cell r="Y68">
            <v>24206401.060000002</v>
          </cell>
          <cell r="Z68">
            <v>24746946.82</v>
          </cell>
          <cell r="AA68">
            <v>26848687.070000004</v>
          </cell>
          <cell r="AB68">
            <v>30741851.000000004</v>
          </cell>
          <cell r="AC68">
            <v>30318835.98</v>
          </cell>
          <cell r="AD68">
            <v>0</v>
          </cell>
          <cell r="AE68">
            <v>31452094.40711581</v>
          </cell>
          <cell r="AF68">
            <v>25661011.081306595</v>
          </cell>
          <cell r="AG68">
            <v>29617707.30677972</v>
          </cell>
          <cell r="AH68">
            <v>29578811.423761085</v>
          </cell>
          <cell r="AI68">
            <v>27591000.497858763</v>
          </cell>
          <cell r="AJ68">
            <v>28407400.656257916</v>
          </cell>
          <cell r="AK68">
            <v>28471697.412699997</v>
          </cell>
          <cell r="AL68">
            <v>27767075.01705803</v>
          </cell>
          <cell r="AM68">
            <v>27437068.705956489</v>
          </cell>
          <cell r="AN68">
            <v>25608023.446733449</v>
          </cell>
          <cell r="AO68">
            <v>24080215.06303934</v>
          </cell>
          <cell r="AP68">
            <v>22843407.963801995</v>
          </cell>
          <cell r="AQ68">
            <v>0</v>
          </cell>
          <cell r="AR68">
            <v>23094404.437521875</v>
          </cell>
          <cell r="AS68">
            <v>0</v>
          </cell>
          <cell r="AT68">
            <v>19445097.862328853</v>
          </cell>
          <cell r="AU68">
            <v>0</v>
          </cell>
          <cell r="AV68">
            <v>20633011.426510535</v>
          </cell>
          <cell r="AW68">
            <v>0</v>
          </cell>
          <cell r="AX68">
            <v>22297762.169702597</v>
          </cell>
        </row>
        <row r="69"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</row>
        <row r="70"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</row>
        <row r="71">
          <cell r="A71" t="str">
            <v>CT Loan - Equipment</v>
          </cell>
          <cell r="B71">
            <v>1232364.07</v>
          </cell>
          <cell r="C71">
            <v>0</v>
          </cell>
          <cell r="D71">
            <v>1212802.74</v>
          </cell>
          <cell r="E71">
            <v>1193241.4099999999</v>
          </cell>
          <cell r="F71">
            <v>1173680.08</v>
          </cell>
          <cell r="G71">
            <v>1154118.75</v>
          </cell>
          <cell r="H71">
            <v>1134557.42</v>
          </cell>
          <cell r="I71">
            <v>1114996.0900000001</v>
          </cell>
          <cell r="J71">
            <v>1095434.76</v>
          </cell>
          <cell r="K71">
            <v>1075873.43</v>
          </cell>
          <cell r="L71">
            <v>1056312.0999999999</v>
          </cell>
          <cell r="M71">
            <v>1036750.7700000001</v>
          </cell>
          <cell r="N71">
            <v>1017189.4400000002</v>
          </cell>
          <cell r="O71">
            <v>997628.11000000022</v>
          </cell>
          <cell r="P71">
            <v>997628.11000000022</v>
          </cell>
          <cell r="Q71">
            <v>0</v>
          </cell>
          <cell r="R71">
            <v>978066.78000000026</v>
          </cell>
          <cell r="S71">
            <v>958505.4500000003</v>
          </cell>
          <cell r="T71">
            <v>938944.12</v>
          </cell>
          <cell r="U71">
            <v>919382.79</v>
          </cell>
          <cell r="V71">
            <v>899821.46000000008</v>
          </cell>
          <cell r="W71">
            <v>880260.13000000012</v>
          </cell>
          <cell r="X71">
            <v>860698.80000000016</v>
          </cell>
          <cell r="Y71">
            <v>841137.4700000002</v>
          </cell>
          <cell r="Z71">
            <v>1926857.2</v>
          </cell>
          <cell r="AA71">
            <v>1926857.2</v>
          </cell>
          <cell r="AB71">
            <v>1900095.3</v>
          </cell>
          <cell r="AC71">
            <v>1873333.4000000001</v>
          </cell>
          <cell r="AD71">
            <v>0</v>
          </cell>
          <cell r="AE71">
            <v>1846000</v>
          </cell>
          <cell r="AF71">
            <v>1819000</v>
          </cell>
          <cell r="AG71">
            <v>1792000</v>
          </cell>
          <cell r="AH71">
            <v>1765000</v>
          </cell>
          <cell r="AI71">
            <v>1738000</v>
          </cell>
          <cell r="AJ71">
            <v>1711000</v>
          </cell>
          <cell r="AK71">
            <v>1684000</v>
          </cell>
          <cell r="AL71">
            <v>1657000</v>
          </cell>
          <cell r="AM71">
            <v>1630000</v>
          </cell>
          <cell r="AN71">
            <v>1603000</v>
          </cell>
          <cell r="AO71">
            <v>1576000</v>
          </cell>
          <cell r="AP71">
            <v>1549000</v>
          </cell>
          <cell r="AQ71">
            <v>0</v>
          </cell>
          <cell r="AR71">
            <v>1225000</v>
          </cell>
          <cell r="AS71">
            <v>0</v>
          </cell>
          <cell r="AT71">
            <v>901000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</row>
        <row r="72">
          <cell r="A72" t="str">
            <v>CT Loan - Real Estate</v>
          </cell>
          <cell r="B72">
            <v>1944399.6</v>
          </cell>
          <cell r="C72">
            <v>0</v>
          </cell>
          <cell r="D72">
            <v>1924759.2</v>
          </cell>
          <cell r="E72">
            <v>1905118.8</v>
          </cell>
          <cell r="F72">
            <v>1885478.4</v>
          </cell>
          <cell r="G72">
            <v>1865838</v>
          </cell>
          <cell r="H72">
            <v>1846197.6</v>
          </cell>
          <cell r="I72">
            <v>1826557.2</v>
          </cell>
          <cell r="J72">
            <v>1806916.8</v>
          </cell>
          <cell r="K72">
            <v>1787276.4</v>
          </cell>
          <cell r="L72">
            <v>1767636</v>
          </cell>
          <cell r="M72">
            <v>1747995.6</v>
          </cell>
          <cell r="N72">
            <v>1728355.2000000002</v>
          </cell>
          <cell r="O72">
            <v>1708714.8000000003</v>
          </cell>
          <cell r="P72">
            <v>1708714.8000000003</v>
          </cell>
          <cell r="Q72">
            <v>0</v>
          </cell>
          <cell r="R72">
            <v>1689074.4000000004</v>
          </cell>
          <cell r="S72">
            <v>1669434.0000000005</v>
          </cell>
          <cell r="T72">
            <v>1649793.6</v>
          </cell>
          <cell r="U72">
            <v>1630153.2000000002</v>
          </cell>
          <cell r="V72">
            <v>1610512.8000000003</v>
          </cell>
          <cell r="W72">
            <v>1590872.4000000004</v>
          </cell>
          <cell r="X72">
            <v>1571232.0000000005</v>
          </cell>
          <cell r="Y72">
            <v>1551591.6000000006</v>
          </cell>
          <cell r="Z72">
            <v>1755000</v>
          </cell>
          <cell r="AA72">
            <v>1755000</v>
          </cell>
          <cell r="AB72">
            <v>1738750</v>
          </cell>
          <cell r="AC72">
            <v>1722500</v>
          </cell>
          <cell r="AD72">
            <v>0</v>
          </cell>
          <cell r="AE72">
            <v>1707000</v>
          </cell>
          <cell r="AF72">
            <v>1691000</v>
          </cell>
          <cell r="AG72">
            <v>1675000</v>
          </cell>
          <cell r="AH72">
            <v>1659000</v>
          </cell>
          <cell r="AI72">
            <v>1643000</v>
          </cell>
          <cell r="AJ72">
            <v>1627000</v>
          </cell>
          <cell r="AK72">
            <v>1611000</v>
          </cell>
          <cell r="AL72">
            <v>1595000</v>
          </cell>
          <cell r="AM72">
            <v>1579000</v>
          </cell>
          <cell r="AN72">
            <v>1563000</v>
          </cell>
          <cell r="AO72">
            <v>1547000</v>
          </cell>
          <cell r="AP72">
            <v>1531000</v>
          </cell>
          <cell r="AQ72">
            <v>0</v>
          </cell>
          <cell r="AR72">
            <v>1339000</v>
          </cell>
          <cell r="AS72">
            <v>0</v>
          </cell>
          <cell r="AT72">
            <v>1147000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</row>
        <row r="73">
          <cell r="A73" t="str">
            <v>CT Loan - Capex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511774</v>
          </cell>
          <cell r="K73">
            <v>400889.59</v>
          </cell>
          <cell r="L73">
            <v>392360.02</v>
          </cell>
          <cell r="M73">
            <v>383830.45</v>
          </cell>
          <cell r="N73">
            <v>375300.88</v>
          </cell>
          <cell r="O73">
            <v>366771.31</v>
          </cell>
          <cell r="P73">
            <v>366771.31</v>
          </cell>
          <cell r="Q73">
            <v>0</v>
          </cell>
          <cell r="R73">
            <v>358241.74</v>
          </cell>
          <cell r="S73">
            <v>349712.17</v>
          </cell>
          <cell r="T73">
            <v>341182.6</v>
          </cell>
          <cell r="U73">
            <v>332653.02999999997</v>
          </cell>
          <cell r="V73">
            <v>324123.45999999996</v>
          </cell>
          <cell r="W73">
            <v>315593.88999999996</v>
          </cell>
          <cell r="X73">
            <v>307064.31999999995</v>
          </cell>
          <cell r="Y73">
            <v>298534.74999999994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530000</v>
          </cell>
          <cell r="AK73">
            <v>521166.66666666663</v>
          </cell>
          <cell r="AL73">
            <v>512333.33333333337</v>
          </cell>
          <cell r="AM73">
            <v>503500</v>
          </cell>
          <cell r="AN73">
            <v>907666.66666666663</v>
          </cell>
          <cell r="AO73">
            <v>891833.33333333337</v>
          </cell>
          <cell r="AP73">
            <v>876000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</row>
        <row r="74">
          <cell r="A74" t="str">
            <v>CT Loan - SOFA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799999.96</v>
          </cell>
          <cell r="AA74">
            <v>799999.96</v>
          </cell>
          <cell r="AB74">
            <v>733333.28999999992</v>
          </cell>
          <cell r="AC74">
            <v>666666.61999999988</v>
          </cell>
          <cell r="AD74">
            <v>0</v>
          </cell>
          <cell r="AE74">
            <v>599000</v>
          </cell>
          <cell r="AF74">
            <v>532000</v>
          </cell>
          <cell r="AG74">
            <v>465000</v>
          </cell>
          <cell r="AH74">
            <v>398000</v>
          </cell>
          <cell r="AI74">
            <v>331000</v>
          </cell>
          <cell r="AJ74">
            <v>264000</v>
          </cell>
          <cell r="AK74">
            <v>197000</v>
          </cell>
          <cell r="AL74">
            <v>130000</v>
          </cell>
          <cell r="AM74">
            <v>63000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</row>
        <row r="75">
          <cell r="A75" t="str">
            <v>Plant Expansion Loan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12000000</v>
          </cell>
          <cell r="AS75">
            <v>0</v>
          </cell>
          <cell r="AT75">
            <v>9500000</v>
          </cell>
          <cell r="AU75">
            <v>0</v>
          </cell>
          <cell r="AV75">
            <v>5000000</v>
          </cell>
          <cell r="AW75">
            <v>0</v>
          </cell>
          <cell r="AX75">
            <v>0</v>
          </cell>
        </row>
        <row r="76">
          <cell r="A76" t="str">
            <v>Capital Lease Liability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47673.5</v>
          </cell>
          <cell r="Q76">
            <v>0</v>
          </cell>
          <cell r="R76">
            <v>47035.03</v>
          </cell>
          <cell r="S76">
            <v>46391.55</v>
          </cell>
          <cell r="T76">
            <v>45743.02</v>
          </cell>
          <cell r="U76">
            <v>45089.4</v>
          </cell>
          <cell r="V76">
            <v>44430.65</v>
          </cell>
          <cell r="W76">
            <v>43766.74</v>
          </cell>
          <cell r="X76">
            <v>43097.62</v>
          </cell>
          <cell r="Y76">
            <v>42423.25</v>
          </cell>
          <cell r="Z76">
            <v>41743.589999999997</v>
          </cell>
          <cell r="AA76">
            <v>41058.589999999997</v>
          </cell>
          <cell r="AB76">
            <v>40368.22</v>
          </cell>
          <cell r="AC76">
            <v>39672.43</v>
          </cell>
          <cell r="AD76">
            <v>0</v>
          </cell>
          <cell r="AE76">
            <v>39200</v>
          </cell>
          <cell r="AF76">
            <v>38400.000000000007</v>
          </cell>
          <cell r="AG76">
            <v>37600.000000000007</v>
          </cell>
          <cell r="AH76">
            <v>36800.000000000015</v>
          </cell>
          <cell r="AI76">
            <v>36000.000000000015</v>
          </cell>
          <cell r="AJ76">
            <v>35200.000000000015</v>
          </cell>
          <cell r="AK76">
            <v>34400.000000000022</v>
          </cell>
          <cell r="AL76">
            <v>33600.000000000022</v>
          </cell>
          <cell r="AM76">
            <v>32800.000000000029</v>
          </cell>
          <cell r="AN76">
            <v>32000.000000000029</v>
          </cell>
          <cell r="AO76">
            <v>31200.000000000029</v>
          </cell>
          <cell r="AP76">
            <v>30400.000000000025</v>
          </cell>
          <cell r="AQ76">
            <v>0</v>
          </cell>
          <cell r="AR76">
            <v>20000</v>
          </cell>
          <cell r="AS76">
            <v>0</v>
          </cell>
          <cell r="AT76">
            <v>10000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</row>
        <row r="77">
          <cell r="A77" t="str">
            <v>Subdebt Note - Ironwood</v>
          </cell>
          <cell r="B77">
            <v>6700000</v>
          </cell>
          <cell r="C77">
            <v>0</v>
          </cell>
          <cell r="D77">
            <v>6700000</v>
          </cell>
          <cell r="E77">
            <v>6700000</v>
          </cell>
          <cell r="F77">
            <v>6700000</v>
          </cell>
          <cell r="G77">
            <v>6700000</v>
          </cell>
          <cell r="H77">
            <v>6700000</v>
          </cell>
          <cell r="I77">
            <v>6700000</v>
          </cell>
          <cell r="J77">
            <v>6700000</v>
          </cell>
          <cell r="K77">
            <v>6700000</v>
          </cell>
          <cell r="L77">
            <v>6700000</v>
          </cell>
          <cell r="M77">
            <v>6700000</v>
          </cell>
          <cell r="N77">
            <v>6700000</v>
          </cell>
          <cell r="O77">
            <v>6700000</v>
          </cell>
          <cell r="P77">
            <v>6700000</v>
          </cell>
          <cell r="Q77">
            <v>0</v>
          </cell>
          <cell r="R77">
            <v>6700000</v>
          </cell>
          <cell r="S77">
            <v>6700000</v>
          </cell>
          <cell r="T77">
            <v>6700000</v>
          </cell>
          <cell r="U77">
            <v>6700000</v>
          </cell>
          <cell r="V77">
            <v>6700000</v>
          </cell>
          <cell r="W77">
            <v>6700000</v>
          </cell>
          <cell r="X77">
            <v>6700000</v>
          </cell>
          <cell r="Y77">
            <v>6700000</v>
          </cell>
          <cell r="Z77">
            <v>2250000</v>
          </cell>
          <cell r="AA77">
            <v>2250000</v>
          </cell>
          <cell r="AB77">
            <v>2250000</v>
          </cell>
          <cell r="AC77">
            <v>2250000</v>
          </cell>
          <cell r="AD77">
            <v>0</v>
          </cell>
          <cell r="AE77">
            <v>2250000</v>
          </cell>
          <cell r="AF77">
            <v>2250000</v>
          </cell>
          <cell r="AG77">
            <v>2250000</v>
          </cell>
          <cell r="AH77">
            <v>2250000</v>
          </cell>
          <cell r="AI77">
            <v>2250000</v>
          </cell>
          <cell r="AJ77">
            <v>2250000</v>
          </cell>
          <cell r="AK77">
            <v>2250000</v>
          </cell>
          <cell r="AL77">
            <v>2250000</v>
          </cell>
          <cell r="AM77">
            <v>2250000</v>
          </cell>
          <cell r="AN77">
            <v>2250000</v>
          </cell>
          <cell r="AO77">
            <v>2250000</v>
          </cell>
          <cell r="AP77">
            <v>2250000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</row>
        <row r="78">
          <cell r="A78" t="str">
            <v>Accrued PIK Interest - Ironwood</v>
          </cell>
          <cell r="B78">
            <v>240566.72</v>
          </cell>
          <cell r="C78">
            <v>0</v>
          </cell>
          <cell r="D78">
            <v>262226.98</v>
          </cell>
          <cell r="E78">
            <v>283887.03000000003</v>
          </cell>
          <cell r="F78">
            <v>305338.03000000003</v>
          </cell>
          <cell r="G78">
            <v>326858.03000000003</v>
          </cell>
          <cell r="H78">
            <v>348453.03</v>
          </cell>
          <cell r="I78">
            <v>370118.03</v>
          </cell>
          <cell r="J78">
            <v>391858.03</v>
          </cell>
          <cell r="K78">
            <v>413668.03</v>
          </cell>
          <cell r="L78">
            <v>435553.03</v>
          </cell>
          <cell r="M78">
            <v>457936.12</v>
          </cell>
          <cell r="N78">
            <v>479404.11</v>
          </cell>
          <cell r="O78">
            <v>501735.61</v>
          </cell>
          <cell r="P78">
            <v>523336.12</v>
          </cell>
          <cell r="Q78">
            <v>0</v>
          </cell>
          <cell r="R78">
            <v>545441.12</v>
          </cell>
          <cell r="S78">
            <v>567741.12</v>
          </cell>
          <cell r="T78">
            <v>595810.53</v>
          </cell>
          <cell r="U78">
            <v>620129.9</v>
          </cell>
          <cell r="V78">
            <v>644530.32999999996</v>
          </cell>
          <cell r="W78">
            <v>669012.1</v>
          </cell>
          <cell r="X78">
            <v>693493.87</v>
          </cell>
          <cell r="Y78">
            <v>718220.72</v>
          </cell>
          <cell r="Z78">
            <v>0</v>
          </cell>
          <cell r="AA78">
            <v>7502.5</v>
          </cell>
          <cell r="AB78">
            <v>15780.01</v>
          </cell>
          <cell r="AC78">
            <v>23332.61</v>
          </cell>
          <cell r="AD78">
            <v>0</v>
          </cell>
          <cell r="AE78">
            <v>30000</v>
          </cell>
          <cell r="AF78">
            <v>37000</v>
          </cell>
          <cell r="AG78">
            <v>44000</v>
          </cell>
          <cell r="AH78">
            <v>51000</v>
          </cell>
          <cell r="AI78">
            <v>58000</v>
          </cell>
          <cell r="AJ78">
            <v>65000</v>
          </cell>
          <cell r="AK78">
            <v>72000</v>
          </cell>
          <cell r="AL78">
            <v>80000</v>
          </cell>
          <cell r="AM78">
            <v>88000</v>
          </cell>
          <cell r="AN78">
            <v>96000</v>
          </cell>
          <cell r="AO78">
            <v>104000</v>
          </cell>
          <cell r="AP78">
            <v>112000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</row>
        <row r="79">
          <cell r="A79" t="str">
            <v>Deferred Tax Liability</v>
          </cell>
          <cell r="B79">
            <v>2263871</v>
          </cell>
          <cell r="C79">
            <v>0</v>
          </cell>
          <cell r="D79">
            <v>2263871</v>
          </cell>
          <cell r="E79">
            <v>2263871</v>
          </cell>
          <cell r="F79">
            <v>2263871</v>
          </cell>
          <cell r="G79">
            <v>2263871</v>
          </cell>
          <cell r="H79">
            <v>2263871</v>
          </cell>
          <cell r="I79">
            <v>2263871</v>
          </cell>
          <cell r="J79">
            <v>2263871</v>
          </cell>
          <cell r="K79">
            <v>2263871</v>
          </cell>
          <cell r="L79">
            <v>2263871</v>
          </cell>
          <cell r="M79">
            <v>2263871</v>
          </cell>
          <cell r="N79">
            <v>2263871</v>
          </cell>
          <cell r="O79">
            <v>2263871</v>
          </cell>
          <cell r="P79">
            <v>2179824</v>
          </cell>
          <cell r="Q79">
            <v>0</v>
          </cell>
          <cell r="R79">
            <v>2179824</v>
          </cell>
          <cell r="S79">
            <v>2179824</v>
          </cell>
          <cell r="T79">
            <v>2179824</v>
          </cell>
          <cell r="U79">
            <v>2179824</v>
          </cell>
          <cell r="V79">
            <v>2179824</v>
          </cell>
          <cell r="W79">
            <v>2179824</v>
          </cell>
          <cell r="X79">
            <v>2179824</v>
          </cell>
          <cell r="Y79">
            <v>2179824</v>
          </cell>
          <cell r="Z79">
            <v>2179824</v>
          </cell>
          <cell r="AA79">
            <v>2179824</v>
          </cell>
          <cell r="AB79">
            <v>2179824</v>
          </cell>
          <cell r="AC79">
            <v>2179824</v>
          </cell>
          <cell r="AD79">
            <v>0</v>
          </cell>
          <cell r="AE79">
            <v>2180000</v>
          </cell>
          <cell r="AF79">
            <v>2180000</v>
          </cell>
          <cell r="AG79">
            <v>2180000</v>
          </cell>
          <cell r="AH79">
            <v>2180000</v>
          </cell>
          <cell r="AI79">
            <v>2180000</v>
          </cell>
          <cell r="AJ79">
            <v>2180000</v>
          </cell>
          <cell r="AK79">
            <v>2180000</v>
          </cell>
          <cell r="AL79">
            <v>2180000</v>
          </cell>
          <cell r="AM79">
            <v>2180000</v>
          </cell>
          <cell r="AN79">
            <v>2180000</v>
          </cell>
          <cell r="AO79">
            <v>2180000</v>
          </cell>
          <cell r="AP79">
            <v>2180000</v>
          </cell>
          <cell r="AQ79">
            <v>0</v>
          </cell>
          <cell r="AR79">
            <v>2179800</v>
          </cell>
          <cell r="AS79">
            <v>0</v>
          </cell>
          <cell r="AT79">
            <v>2179800</v>
          </cell>
          <cell r="AU79">
            <v>0</v>
          </cell>
          <cell r="AV79">
            <v>2179800</v>
          </cell>
          <cell r="AW79">
            <v>0</v>
          </cell>
          <cell r="AX79">
            <v>2179800</v>
          </cell>
        </row>
        <row r="80"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</row>
        <row r="81">
          <cell r="A81" t="str">
            <v>Long-Term Liabilities</v>
          </cell>
          <cell r="B81">
            <v>12381201.390000001</v>
          </cell>
          <cell r="C81">
            <v>0</v>
          </cell>
          <cell r="D81">
            <v>12363659.92</v>
          </cell>
          <cell r="E81">
            <v>12346118.24</v>
          </cell>
          <cell r="F81">
            <v>12328367.51</v>
          </cell>
          <cell r="G81">
            <v>12310685.779999999</v>
          </cell>
          <cell r="H81">
            <v>12293079.049999999</v>
          </cell>
          <cell r="I81">
            <v>12275542.319999998</v>
          </cell>
          <cell r="J81">
            <v>12769854.59</v>
          </cell>
          <cell r="K81">
            <v>12641578.449999999</v>
          </cell>
          <cell r="L81">
            <v>12615732.149999999</v>
          </cell>
          <cell r="M81">
            <v>12590383.939999999</v>
          </cell>
          <cell r="N81">
            <v>12564120.629999999</v>
          </cell>
          <cell r="O81">
            <v>12538720.83</v>
          </cell>
          <cell r="P81">
            <v>12523947.84</v>
          </cell>
          <cell r="Q81">
            <v>0</v>
          </cell>
          <cell r="R81">
            <v>12497683.07</v>
          </cell>
          <cell r="S81">
            <v>12471608.289999999</v>
          </cell>
          <cell r="T81">
            <v>12451297.869999999</v>
          </cell>
          <cell r="U81">
            <v>12427232.32</v>
          </cell>
          <cell r="V81">
            <v>12403242.700000001</v>
          </cell>
          <cell r="W81">
            <v>12379329.26</v>
          </cell>
          <cell r="X81">
            <v>12355410.609999999</v>
          </cell>
          <cell r="Y81">
            <v>12331731.790000001</v>
          </cell>
          <cell r="Z81">
            <v>8953424.75</v>
          </cell>
          <cell r="AA81">
            <v>8960242.25</v>
          </cell>
          <cell r="AB81">
            <v>8858150.8200000003</v>
          </cell>
          <cell r="AC81">
            <v>8755329.0600000005</v>
          </cell>
          <cell r="AD81">
            <v>0</v>
          </cell>
          <cell r="AE81">
            <v>8651200</v>
          </cell>
          <cell r="AF81">
            <v>8547400</v>
          </cell>
          <cell r="AG81">
            <v>8443600</v>
          </cell>
          <cell r="AH81">
            <v>8339800</v>
          </cell>
          <cell r="AI81">
            <v>8236000</v>
          </cell>
          <cell r="AJ81">
            <v>8662200</v>
          </cell>
          <cell r="AK81">
            <v>8549566.666666666</v>
          </cell>
          <cell r="AL81">
            <v>8437933.333333334</v>
          </cell>
          <cell r="AM81">
            <v>8326300</v>
          </cell>
          <cell r="AN81">
            <v>8631666.666666666</v>
          </cell>
          <cell r="AO81">
            <v>8580033.333333334</v>
          </cell>
          <cell r="AP81">
            <v>8528400</v>
          </cell>
          <cell r="AQ81">
            <v>0</v>
          </cell>
          <cell r="AR81">
            <v>16763800</v>
          </cell>
          <cell r="AS81">
            <v>0</v>
          </cell>
          <cell r="AT81">
            <v>13737800</v>
          </cell>
          <cell r="AU81">
            <v>0</v>
          </cell>
          <cell r="AV81">
            <v>7179800</v>
          </cell>
          <cell r="AW81">
            <v>0</v>
          </cell>
          <cell r="AX81">
            <v>2179800</v>
          </cell>
        </row>
        <row r="82"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</row>
        <row r="83"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A84" t="str">
            <v>Investor Equity</v>
          </cell>
          <cell r="B84">
            <v>7311424.5</v>
          </cell>
          <cell r="C84">
            <v>0</v>
          </cell>
          <cell r="D84">
            <v>7311424.5</v>
          </cell>
          <cell r="E84">
            <v>7311424.5</v>
          </cell>
          <cell r="F84">
            <v>7311424.5</v>
          </cell>
          <cell r="G84">
            <v>7311424.5</v>
          </cell>
          <cell r="H84">
            <v>7311424.5</v>
          </cell>
          <cell r="I84">
            <v>7311424.5</v>
          </cell>
          <cell r="J84">
            <v>7311424.5</v>
          </cell>
          <cell r="K84">
            <v>7311424.5</v>
          </cell>
          <cell r="L84">
            <v>7311424.5</v>
          </cell>
          <cell r="M84">
            <v>7311424.5</v>
          </cell>
          <cell r="N84">
            <v>7311424.5</v>
          </cell>
          <cell r="O84">
            <v>7311424.5</v>
          </cell>
          <cell r="P84">
            <v>7311424.5</v>
          </cell>
          <cell r="Q84">
            <v>0</v>
          </cell>
          <cell r="R84">
            <v>7436424.5</v>
          </cell>
          <cell r="S84">
            <v>7436424.5</v>
          </cell>
          <cell r="T84">
            <v>7436424.5</v>
          </cell>
          <cell r="U84">
            <v>7436424.5</v>
          </cell>
          <cell r="V84">
            <v>7436424.5</v>
          </cell>
          <cell r="W84">
            <v>7436424.5</v>
          </cell>
          <cell r="X84">
            <v>7436424.5</v>
          </cell>
          <cell r="Y84">
            <v>7436424.5</v>
          </cell>
          <cell r="Z84">
            <v>7436424.5</v>
          </cell>
          <cell r="AA84">
            <v>7436424.5</v>
          </cell>
          <cell r="AB84">
            <v>7436424.5</v>
          </cell>
          <cell r="AC84">
            <v>7436424.5</v>
          </cell>
          <cell r="AD84">
            <v>0</v>
          </cell>
          <cell r="AE84">
            <v>7436000</v>
          </cell>
          <cell r="AF84">
            <v>7436000</v>
          </cell>
          <cell r="AG84">
            <v>7436000</v>
          </cell>
          <cell r="AH84">
            <v>7436000</v>
          </cell>
          <cell r="AI84">
            <v>7436000</v>
          </cell>
          <cell r="AJ84">
            <v>7436000</v>
          </cell>
          <cell r="AK84">
            <v>7436000</v>
          </cell>
          <cell r="AL84">
            <v>7436000</v>
          </cell>
          <cell r="AM84">
            <v>7436000</v>
          </cell>
          <cell r="AN84">
            <v>7436000</v>
          </cell>
          <cell r="AO84">
            <v>7436000</v>
          </cell>
          <cell r="AP84">
            <v>7436000</v>
          </cell>
          <cell r="AQ84">
            <v>0</v>
          </cell>
          <cell r="AR84">
            <v>7436000</v>
          </cell>
          <cell r="AS84">
            <v>0</v>
          </cell>
          <cell r="AT84">
            <v>7436000</v>
          </cell>
          <cell r="AU84">
            <v>0</v>
          </cell>
          <cell r="AV84">
            <v>7436000</v>
          </cell>
          <cell r="AW84">
            <v>0</v>
          </cell>
          <cell r="AX84">
            <v>7436000</v>
          </cell>
        </row>
        <row r="85">
          <cell r="A85" t="str">
            <v>Restricted Share Equity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135584.88</v>
          </cell>
          <cell r="Q85">
            <v>0</v>
          </cell>
          <cell r="R85">
            <v>135584.88</v>
          </cell>
          <cell r="S85">
            <v>135584.88</v>
          </cell>
          <cell r="T85">
            <v>135584.88</v>
          </cell>
          <cell r="U85">
            <v>135584.88</v>
          </cell>
          <cell r="V85">
            <v>135584.88</v>
          </cell>
          <cell r="W85">
            <v>135584.88</v>
          </cell>
          <cell r="X85">
            <v>135584.88</v>
          </cell>
          <cell r="Y85">
            <v>135584.88</v>
          </cell>
          <cell r="Z85">
            <v>135584.88</v>
          </cell>
          <cell r="AA85">
            <v>135584.88</v>
          </cell>
          <cell r="AB85">
            <v>135584.88</v>
          </cell>
          <cell r="AC85">
            <v>223996.38</v>
          </cell>
          <cell r="AD85">
            <v>0</v>
          </cell>
          <cell r="AE85">
            <v>230330</v>
          </cell>
          <cell r="AF85">
            <v>237660.00000000003</v>
          </cell>
          <cell r="AG85">
            <v>244990.00000000003</v>
          </cell>
          <cell r="AH85">
            <v>252320.00000000006</v>
          </cell>
          <cell r="AI85">
            <v>259650.00000000003</v>
          </cell>
          <cell r="AJ85">
            <v>266980</v>
          </cell>
          <cell r="AK85">
            <v>274310</v>
          </cell>
          <cell r="AL85">
            <v>281640</v>
          </cell>
          <cell r="AM85">
            <v>288969.99999999994</v>
          </cell>
          <cell r="AN85">
            <v>296299.99999999994</v>
          </cell>
          <cell r="AO85">
            <v>303629.99999999994</v>
          </cell>
          <cell r="AP85">
            <v>311959.99999999994</v>
          </cell>
          <cell r="AQ85">
            <v>0</v>
          </cell>
          <cell r="AR85">
            <v>312000</v>
          </cell>
          <cell r="AS85">
            <v>0</v>
          </cell>
          <cell r="AT85">
            <v>312000</v>
          </cell>
          <cell r="AU85">
            <v>0</v>
          </cell>
          <cell r="AV85">
            <v>312000</v>
          </cell>
          <cell r="AW85">
            <v>0</v>
          </cell>
          <cell r="AX85">
            <v>312000</v>
          </cell>
        </row>
        <row r="86">
          <cell r="A86" t="str">
            <v>Treasury Stock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-2250000</v>
          </cell>
          <cell r="AB86">
            <v>-2250000</v>
          </cell>
          <cell r="AC86">
            <v>-2250000</v>
          </cell>
          <cell r="AD86">
            <v>0</v>
          </cell>
          <cell r="AE86">
            <v>-2250000</v>
          </cell>
          <cell r="AF86">
            <v>-2250000</v>
          </cell>
          <cell r="AG86">
            <v>-2250000</v>
          </cell>
          <cell r="AH86">
            <v>-2250000</v>
          </cell>
          <cell r="AI86">
            <v>-2250000</v>
          </cell>
          <cell r="AJ86">
            <v>-2250000</v>
          </cell>
          <cell r="AK86">
            <v>-2250000</v>
          </cell>
          <cell r="AL86">
            <v>-2250000</v>
          </cell>
          <cell r="AM86">
            <v>-2250000</v>
          </cell>
          <cell r="AN86">
            <v>-2250000</v>
          </cell>
          <cell r="AO86">
            <v>-2250000</v>
          </cell>
          <cell r="AP86">
            <v>-2250000</v>
          </cell>
          <cell r="AQ86">
            <v>0</v>
          </cell>
          <cell r="AR86">
            <v>-2250000</v>
          </cell>
          <cell r="AS86">
            <v>0</v>
          </cell>
          <cell r="AT86">
            <v>-2250000</v>
          </cell>
          <cell r="AU86">
            <v>0</v>
          </cell>
          <cell r="AV86">
            <v>-2250000</v>
          </cell>
          <cell r="AW86">
            <v>0</v>
          </cell>
          <cell r="AX86">
            <v>-2250000</v>
          </cell>
        </row>
        <row r="87">
          <cell r="A87" t="str">
            <v>Retained Earnings</v>
          </cell>
          <cell r="B87">
            <v>1327503.4659999933</v>
          </cell>
          <cell r="C87">
            <v>0</v>
          </cell>
          <cell r="D87">
            <v>729856.73000000045</v>
          </cell>
          <cell r="E87">
            <v>512792.39000000217</v>
          </cell>
          <cell r="F87">
            <v>525510.28111111303</v>
          </cell>
          <cell r="G87">
            <v>489330.00111111079</v>
          </cell>
          <cell r="H87">
            <v>429167.77111111302</v>
          </cell>
          <cell r="I87">
            <v>339201.75111111149</v>
          </cell>
          <cell r="J87">
            <v>298335.01111111941</v>
          </cell>
          <cell r="K87">
            <v>311908.37111111789</v>
          </cell>
          <cell r="L87">
            <v>377791.24111111392</v>
          </cell>
          <cell r="M87">
            <v>540558.11111110379</v>
          </cell>
          <cell r="N87">
            <v>594573.73111112381</v>
          </cell>
          <cell r="O87">
            <v>735891.45111110271</v>
          </cell>
          <cell r="P87">
            <v>591184.26111108891</v>
          </cell>
          <cell r="Q87">
            <v>0</v>
          </cell>
          <cell r="R87">
            <v>651588.75000000163</v>
          </cell>
          <cell r="S87">
            <v>719412.53000000073</v>
          </cell>
          <cell r="T87">
            <v>1284556.3200000005</v>
          </cell>
          <cell r="U87">
            <v>1807229.2899999986</v>
          </cell>
          <cell r="V87">
            <v>2366974.739999989</v>
          </cell>
          <cell r="W87">
            <v>2818475.8599999957</v>
          </cell>
          <cell r="X87">
            <v>3681170.9199999869</v>
          </cell>
          <cell r="Y87">
            <v>4124331.4799999949</v>
          </cell>
          <cell r="Z87">
            <v>4642199.239999989</v>
          </cell>
          <cell r="AA87">
            <v>4965321.669999999</v>
          </cell>
          <cell r="AB87">
            <v>5421325.1299999915</v>
          </cell>
          <cell r="AC87">
            <v>3190404.209999945</v>
          </cell>
          <cell r="AD87">
            <v>0</v>
          </cell>
          <cell r="AE87">
            <v>3342230.657561793</v>
          </cell>
          <cell r="AF87">
            <v>3838822.5125529654</v>
          </cell>
          <cell r="AG87">
            <v>4375600.6316280384</v>
          </cell>
          <cell r="AH87">
            <v>5159224.3168629501</v>
          </cell>
          <cell r="AI87">
            <v>5704291.6309091961</v>
          </cell>
          <cell r="AJ87">
            <v>6355912.7885573143</v>
          </cell>
          <cell r="AK87">
            <v>6989483.3746109586</v>
          </cell>
          <cell r="AL87">
            <v>7607928.0257035848</v>
          </cell>
          <cell r="AM87">
            <v>8263235.0162489042</v>
          </cell>
          <cell r="AN87">
            <v>9292822.6255965717</v>
          </cell>
          <cell r="AO87">
            <v>10054234.777773729</v>
          </cell>
          <cell r="AP87">
            <v>10678973.248194268</v>
          </cell>
          <cell r="AQ87">
            <v>0</v>
          </cell>
          <cell r="AR87">
            <v>19401242.899155769</v>
          </cell>
          <cell r="AS87">
            <v>0</v>
          </cell>
          <cell r="AT87">
            <v>30099235.168622695</v>
          </cell>
          <cell r="AU87">
            <v>0</v>
          </cell>
          <cell r="AV87">
            <v>43257289.505263515</v>
          </cell>
          <cell r="AW87">
            <v>0</v>
          </cell>
          <cell r="AX87">
            <v>58169368.17808374</v>
          </cell>
        </row>
        <row r="88">
          <cell r="A88" t="str">
            <v>Retained Earnings Offset - Open B/S Adj</v>
          </cell>
          <cell r="B88">
            <v>-427583.14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</row>
        <row r="90">
          <cell r="A90" t="str">
            <v>Total Equity</v>
          </cell>
          <cell r="B90">
            <v>8211344.8259999929</v>
          </cell>
          <cell r="C90">
            <v>0</v>
          </cell>
          <cell r="D90">
            <v>8041281.2300000004</v>
          </cell>
          <cell r="E90">
            <v>7824216.8900000025</v>
          </cell>
          <cell r="F90">
            <v>7836934.7811111128</v>
          </cell>
          <cell r="G90">
            <v>7800754.5011111107</v>
          </cell>
          <cell r="H90">
            <v>7740592.271111113</v>
          </cell>
          <cell r="I90">
            <v>7650626.2511111116</v>
          </cell>
          <cell r="J90">
            <v>7609759.5111111198</v>
          </cell>
          <cell r="K90">
            <v>7623332.8711111182</v>
          </cell>
          <cell r="L90">
            <v>7689215.7411111137</v>
          </cell>
          <cell r="M90">
            <v>7851982.6111111036</v>
          </cell>
          <cell r="N90">
            <v>7905998.2311111242</v>
          </cell>
          <cell r="O90">
            <v>8047315.9511111025</v>
          </cell>
          <cell r="P90">
            <v>8038193.6411110889</v>
          </cell>
          <cell r="Q90">
            <v>0</v>
          </cell>
          <cell r="R90">
            <v>8223598.1300000018</v>
          </cell>
          <cell r="S90">
            <v>8291421.9100000001</v>
          </cell>
          <cell r="T90">
            <v>8856565.7000000011</v>
          </cell>
          <cell r="U90">
            <v>9379238.6699999981</v>
          </cell>
          <cell r="V90">
            <v>9938984.1199999899</v>
          </cell>
          <cell r="W90">
            <v>10390485.239999995</v>
          </cell>
          <cell r="X90">
            <v>11253180.299999986</v>
          </cell>
          <cell r="Y90">
            <v>11696340.859999996</v>
          </cell>
          <cell r="Z90">
            <v>12214208.61999999</v>
          </cell>
          <cell r="AA90">
            <v>10287331.049999999</v>
          </cell>
          <cell r="AB90">
            <v>10743334.50999999</v>
          </cell>
          <cell r="AC90">
            <v>8600825.089999944</v>
          </cell>
          <cell r="AD90">
            <v>0</v>
          </cell>
          <cell r="AE90">
            <v>8758560.6575617939</v>
          </cell>
          <cell r="AF90">
            <v>9262482.5125529654</v>
          </cell>
          <cell r="AG90">
            <v>9806590.6316280384</v>
          </cell>
          <cell r="AH90">
            <v>10597544.31686295</v>
          </cell>
          <cell r="AI90">
            <v>11149941.630909197</v>
          </cell>
          <cell r="AJ90">
            <v>11808892.788557313</v>
          </cell>
          <cell r="AK90">
            <v>12449793.374610959</v>
          </cell>
          <cell r="AL90">
            <v>13075568.025703585</v>
          </cell>
          <cell r="AM90">
            <v>13738205.016248904</v>
          </cell>
          <cell r="AN90">
            <v>14775122.625596572</v>
          </cell>
          <cell r="AO90">
            <v>15543864.777773729</v>
          </cell>
          <cell r="AP90">
            <v>16176933.248194268</v>
          </cell>
          <cell r="AQ90">
            <v>0</v>
          </cell>
          <cell r="AR90">
            <v>24899242.899155769</v>
          </cell>
          <cell r="AS90">
            <v>0</v>
          </cell>
          <cell r="AT90">
            <v>35597235.168622695</v>
          </cell>
          <cell r="AU90">
            <v>0</v>
          </cell>
          <cell r="AV90">
            <v>48755289.505263515</v>
          </cell>
          <cell r="AW90">
            <v>0</v>
          </cell>
          <cell r="AX90">
            <v>63667368.17808374</v>
          </cell>
        </row>
        <row r="91"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</row>
        <row r="92"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</row>
        <row r="93">
          <cell r="A93" t="str">
            <v>Total Liabilities and Equity</v>
          </cell>
          <cell r="B93">
            <v>27201769.035999995</v>
          </cell>
          <cell r="C93">
            <v>0</v>
          </cell>
          <cell r="D93">
            <v>26640786.190000001</v>
          </cell>
          <cell r="E93">
            <v>26186455.450000003</v>
          </cell>
          <cell r="F93">
            <v>26603592.141111113</v>
          </cell>
          <cell r="G93">
            <v>26321429.891111113</v>
          </cell>
          <cell r="H93">
            <v>27009114.791111108</v>
          </cell>
          <cell r="I93">
            <v>27557347.71111111</v>
          </cell>
          <cell r="J93">
            <v>30298890.241111122</v>
          </cell>
          <cell r="K93">
            <v>30153607.311111115</v>
          </cell>
          <cell r="L93">
            <v>29345746.061111115</v>
          </cell>
          <cell r="M93">
            <v>28371331.971111104</v>
          </cell>
          <cell r="N93">
            <v>28819399.25111112</v>
          </cell>
          <cell r="O93">
            <v>29713521.7411111</v>
          </cell>
          <cell r="P93">
            <v>29671832.891111091</v>
          </cell>
          <cell r="Q93">
            <v>0</v>
          </cell>
          <cell r="R93">
            <v>30482797.410000004</v>
          </cell>
          <cell r="S93">
            <v>32719904.319999997</v>
          </cell>
          <cell r="T93">
            <v>35917788.050000004</v>
          </cell>
          <cell r="U93">
            <v>35397108.819999993</v>
          </cell>
          <cell r="V93">
            <v>38162942.11999999</v>
          </cell>
          <cell r="W93">
            <v>44048397.93</v>
          </cell>
          <cell r="X93">
            <v>50809339.846999988</v>
          </cell>
          <cell r="Y93">
            <v>48234473.709999993</v>
          </cell>
          <cell r="Z93">
            <v>45914580.18999999</v>
          </cell>
          <cell r="AA93">
            <v>46096260.370000005</v>
          </cell>
          <cell r="AB93">
            <v>50343336.329999998</v>
          </cell>
          <cell r="AC93">
            <v>47674990.129999943</v>
          </cell>
          <cell r="AD93">
            <v>0</v>
          </cell>
          <cell r="AE93">
            <v>48861855.064677604</v>
          </cell>
          <cell r="AF93">
            <v>43470893.593859553</v>
          </cell>
          <cell r="AG93">
            <v>47867897.938407756</v>
          </cell>
          <cell r="AH93">
            <v>48516155.740624033</v>
          </cell>
          <cell r="AI93">
            <v>46976942.12876796</v>
          </cell>
          <cell r="AJ93">
            <v>48878493.444815226</v>
          </cell>
          <cell r="AK93">
            <v>49471057.453977622</v>
          </cell>
          <cell r="AL93">
            <v>49280576.376094952</v>
          </cell>
          <cell r="AM93">
            <v>49501573.722205393</v>
          </cell>
          <cell r="AN93">
            <v>49014812.738996685</v>
          </cell>
          <cell r="AO93">
            <v>48204113.174146406</v>
          </cell>
          <cell r="AP93">
            <v>47548741.211996265</v>
          </cell>
          <cell r="AQ93">
            <v>0</v>
          </cell>
          <cell r="AR93">
            <v>64757447.336677641</v>
          </cell>
          <cell r="AS93">
            <v>0</v>
          </cell>
          <cell r="AT93">
            <v>68780133.030951545</v>
          </cell>
          <cell r="AU93">
            <v>0</v>
          </cell>
          <cell r="AV93">
            <v>76568100.93177405</v>
          </cell>
          <cell r="AW93">
            <v>0</v>
          </cell>
          <cell r="AX93">
            <v>88144930.347786337</v>
          </cell>
        </row>
        <row r="94"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</row>
        <row r="95">
          <cell r="B95">
            <v>-1.4000002294778824E-2</v>
          </cell>
          <cell r="C95">
            <v>0</v>
          </cell>
          <cell r="D95">
            <v>-64258.809999994934</v>
          </cell>
          <cell r="E95">
            <v>-9.9999941885471344E-3</v>
          </cell>
          <cell r="F95">
            <v>-18595.018888887018</v>
          </cell>
          <cell r="G95">
            <v>-8.8888853788375854E-3</v>
          </cell>
          <cell r="H95">
            <v>-8.8888965547084808E-3</v>
          </cell>
          <cell r="I95">
            <v>-8.8888891041278839E-3</v>
          </cell>
          <cell r="J95">
            <v>-8.888881653547287E-3</v>
          </cell>
          <cell r="K95">
            <v>-8.8888891041278839E-3</v>
          </cell>
          <cell r="L95">
            <v>-8.8888891041278839E-3</v>
          </cell>
          <cell r="M95">
            <v>-8.8888965547084808E-3</v>
          </cell>
          <cell r="N95">
            <v>-8.888881653547287E-3</v>
          </cell>
          <cell r="O95">
            <v>-8.8889040052890778E-3</v>
          </cell>
          <cell r="P95">
            <v>-8.8889040052890778E-3</v>
          </cell>
          <cell r="Q95">
            <v>0</v>
          </cell>
          <cell r="R95">
            <v>-9.9999979138374329E-3</v>
          </cell>
          <cell r="S95">
            <v>-1.000000536441803E-2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-33950.533000022173</v>
          </cell>
          <cell r="Y95">
            <v>0</v>
          </cell>
          <cell r="Z95">
            <v>2474.4799999967217</v>
          </cell>
          <cell r="AA95">
            <v>4.0000006556510925E-2</v>
          </cell>
          <cell r="AB95">
            <v>0</v>
          </cell>
          <cell r="AC95">
            <v>-5.9604644775390625E-8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 Statistics Output"/>
      <sheetName val="Sheet1"/>
      <sheetName val="Non-core"/>
      <sheetName val="Outputs"/>
      <sheetName val="Assumptions"/>
      <sheetName val="Combined Model"/>
      <sheetName val="Schneider"/>
      <sheetName val="ABB"/>
      <sheetName val="Electrical Distribution"/>
      <sheetName val="Ind Control and Automation"/>
      <sheetName val="PP&amp;E By Division"/>
      <sheetName val="Automation Technology"/>
      <sheetName val="Power Technology"/>
      <sheetName val="Utilities"/>
      <sheetName val="Process Industries"/>
      <sheetName val="Mfg and Cons Ind"/>
      <sheetName val="Oil and Gas"/>
      <sheetName val="Key Financials"/>
      <sheetName val="ABB-Comps Without FS"/>
      <sheetName val="ABB-Comps With FS"/>
      <sheetName val="ABB 01-04"/>
      <sheetName val="Valuation-Table"/>
      <sheetName val="Valuation-Waterfall"/>
      <sheetName val="Divisional-Table"/>
      <sheetName val="Divisional-Waterfall"/>
      <sheetName val="Products"/>
      <sheetName val="TargIS"/>
      <sheetName val="Model"/>
      <sheetName val="market data"/>
      <sheetName val="Meggitt"/>
      <sheetName val="Latecoere"/>
      <sheetName val="BF Goodrich"/>
      <sheetName val="Smiths Group"/>
      <sheetName val="Precisions Castpart"/>
      <sheetName val="Cobham"/>
      <sheetName val="BE Aerospace"/>
      <sheetName val="Zéphir"/>
      <sheetName val="société 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 t="str">
            <v>2001-2004 Sales By Division and Product Area</v>
          </cell>
        </row>
        <row r="3">
          <cell r="A3" t="str">
            <v>in €'m</v>
          </cell>
          <cell r="B3" t="str">
            <v>2001A</v>
          </cell>
          <cell r="C3" t="str">
            <v>2002E</v>
          </cell>
          <cell r="D3" t="str">
            <v>2003E</v>
          </cell>
          <cell r="E3" t="str">
            <v>2004E</v>
          </cell>
        </row>
        <row r="5">
          <cell r="A5" t="str">
            <v>Automation</v>
          </cell>
          <cell r="G5" t="str">
            <v>Automation</v>
          </cell>
          <cell r="H5" t="str">
            <v>2003E</v>
          </cell>
        </row>
        <row r="6">
          <cell r="A6" t="str">
            <v>Control &amp; Force Measurement</v>
          </cell>
          <cell r="B6">
            <v>524.6</v>
          </cell>
          <cell r="C6">
            <v>519.35400000000004</v>
          </cell>
          <cell r="D6">
            <v>532.33785</v>
          </cell>
          <cell r="E6">
            <v>547.77564765</v>
          </cell>
          <cell r="G6" t="str">
            <v>Control &amp; Force Measu-rement</v>
          </cell>
          <cell r="H6">
            <v>0.12618842197756502</v>
          </cell>
        </row>
        <row r="7">
          <cell r="A7" t="str">
            <v>Drives and Power Electronics</v>
          </cell>
          <cell r="B7">
            <v>681.98</v>
          </cell>
          <cell r="C7">
            <v>661.52059999999994</v>
          </cell>
          <cell r="D7">
            <v>685.33534159999999</v>
          </cell>
          <cell r="E7">
            <v>705.89540184800001</v>
          </cell>
          <cell r="G7" t="str">
            <v>Drives and Power Electronics</v>
          </cell>
          <cell r="H7">
            <v>0.1624558262801705</v>
          </cell>
        </row>
        <row r="8">
          <cell r="A8" t="str">
            <v>Electrical Machines</v>
          </cell>
          <cell r="B8">
            <v>681.98</v>
          </cell>
          <cell r="C8">
            <v>675.16020000000003</v>
          </cell>
          <cell r="D8">
            <v>694.73984580000001</v>
          </cell>
          <cell r="E8">
            <v>716.27678101979996</v>
          </cell>
          <cell r="G8" t="str">
            <v>Electrical Machines</v>
          </cell>
          <cell r="H8">
            <v>0.16468512397989143</v>
          </cell>
        </row>
        <row r="9">
          <cell r="A9" t="str">
            <v>Instrumentation and Metering</v>
          </cell>
          <cell r="B9">
            <v>1101.6599999999999</v>
          </cell>
          <cell r="C9">
            <v>550.82999999999993</v>
          </cell>
          <cell r="D9">
            <v>0</v>
          </cell>
          <cell r="E9">
            <v>0</v>
          </cell>
          <cell r="G9" t="str">
            <v>Instru-mentation</v>
          </cell>
          <cell r="H9">
            <v>0</v>
          </cell>
        </row>
        <row r="10">
          <cell r="A10" t="str">
            <v>Low Voltage Products</v>
          </cell>
          <cell r="B10">
            <v>1888.56</v>
          </cell>
          <cell r="C10">
            <v>1850.7887999999998</v>
          </cell>
          <cell r="D10">
            <v>1924.820352</v>
          </cell>
          <cell r="E10">
            <v>2001.81316608</v>
          </cell>
          <cell r="G10" t="str">
            <v>Low Voltage Products</v>
          </cell>
          <cell r="H10">
            <v>0.45627047336420135</v>
          </cell>
        </row>
        <row r="11">
          <cell r="A11" t="str">
            <v>Robotics</v>
          </cell>
          <cell r="B11">
            <v>367.22</v>
          </cell>
          <cell r="C11">
            <v>363.54780000000005</v>
          </cell>
          <cell r="D11">
            <v>381.36164220000001</v>
          </cell>
          <cell r="E11">
            <v>412.63329686040004</v>
          </cell>
          <cell r="G11" t="str">
            <v>Robotics</v>
          </cell>
          <cell r="H11">
            <v>9.04001543981717E-2</v>
          </cell>
        </row>
        <row r="12">
          <cell r="A12" t="str">
            <v>Total</v>
          </cell>
          <cell r="B12">
            <v>5246</v>
          </cell>
          <cell r="C12">
            <v>4621.2013999999999</v>
          </cell>
          <cell r="D12">
            <v>4218.5950315999999</v>
          </cell>
          <cell r="E12">
            <v>4384.3942934582001</v>
          </cell>
          <cell r="G12" t="str">
            <v>Total</v>
          </cell>
          <cell r="H12">
            <v>1</v>
          </cell>
        </row>
        <row r="14">
          <cell r="A14" t="str">
            <v>Utilities</v>
          </cell>
          <cell r="G14" t="str">
            <v>Utilities</v>
          </cell>
          <cell r="H14" t="str">
            <v>2003E</v>
          </cell>
        </row>
        <row r="15">
          <cell r="A15" t="str">
            <v>Modular Substations</v>
          </cell>
          <cell r="B15">
            <v>960.33</v>
          </cell>
          <cell r="C15">
            <v>916.15481999999997</v>
          </cell>
          <cell r="D15">
            <v>943.6394646</v>
          </cell>
          <cell r="E15">
            <v>971.94864853800004</v>
          </cell>
          <cell r="G15" t="str">
            <v>Modular Substations</v>
          </cell>
          <cell r="H15">
            <v>0.17379674303945944</v>
          </cell>
        </row>
        <row r="16">
          <cell r="A16" t="str">
            <v>Power Systems</v>
          </cell>
          <cell r="B16">
            <v>2937.48</v>
          </cell>
          <cell r="C16">
            <v>2723.04396</v>
          </cell>
          <cell r="D16">
            <v>2831.9657184000002</v>
          </cell>
          <cell r="E16">
            <v>2945.2443471360002</v>
          </cell>
          <cell r="G16" t="str">
            <v>Power Systems</v>
          </cell>
          <cell r="H16">
            <v>0.52158312228490389</v>
          </cell>
        </row>
        <row r="17">
          <cell r="A17" t="str">
            <v>Utility Automation</v>
          </cell>
          <cell r="B17">
            <v>169.47</v>
          </cell>
          <cell r="C17">
            <v>159.64073999999999</v>
          </cell>
          <cell r="D17">
            <v>164.42996220000001</v>
          </cell>
          <cell r="E17">
            <v>169.36286106600002</v>
          </cell>
          <cell r="G17" t="str">
            <v>Utility Automation</v>
          </cell>
          <cell r="H17">
            <v>3.0284227144500703E-2</v>
          </cell>
        </row>
        <row r="18">
          <cell r="A18" t="str">
            <v>Utiltity Services</v>
          </cell>
          <cell r="B18">
            <v>847.35</v>
          </cell>
          <cell r="C18">
            <v>846.50265000000002</v>
          </cell>
          <cell r="D18">
            <v>880.3627560000001</v>
          </cell>
          <cell r="E18">
            <v>916.45762899600004</v>
          </cell>
          <cell r="G18" t="str">
            <v>Utiltity Services</v>
          </cell>
          <cell r="H18">
            <v>0.16214262483277911</v>
          </cell>
        </row>
        <row r="19">
          <cell r="A19" t="str">
            <v>Pull-through Sales</v>
          </cell>
          <cell r="B19">
            <v>734.37</v>
          </cell>
          <cell r="C19">
            <v>580.15230000000008</v>
          </cell>
          <cell r="D19">
            <v>609.15991500000007</v>
          </cell>
          <cell r="E19">
            <v>639.61791075000008</v>
          </cell>
          <cell r="G19" t="str">
            <v>Pull-through Sales</v>
          </cell>
          <cell r="H19">
            <v>0.11219328269835692</v>
          </cell>
        </row>
        <row r="20">
          <cell r="A20" t="str">
            <v>Total</v>
          </cell>
          <cell r="B20">
            <v>5649</v>
          </cell>
          <cell r="C20">
            <v>5225.4944699999996</v>
          </cell>
          <cell r="D20">
            <v>5429.5578162000002</v>
          </cell>
          <cell r="E20">
            <v>5642.631396486001</v>
          </cell>
          <cell r="G20" t="str">
            <v>Total</v>
          </cell>
          <cell r="H20">
            <v>1</v>
          </cell>
        </row>
        <row r="22">
          <cell r="A22" t="str">
            <v>Manu. &amp; Con. Industries</v>
          </cell>
          <cell r="G22" t="str">
            <v>Manu. &amp; Con. Industries</v>
          </cell>
          <cell r="H22" t="str">
            <v>2003E</v>
          </cell>
        </row>
        <row r="23">
          <cell r="A23" t="str">
            <v>Automotive Industries</v>
          </cell>
          <cell r="B23">
            <v>812.6</v>
          </cell>
          <cell r="C23">
            <v>650.08000000000004</v>
          </cell>
          <cell r="D23">
            <v>618.22608000000002</v>
          </cell>
          <cell r="E23">
            <v>618.22608000000002</v>
          </cell>
          <cell r="G23" t="str">
            <v>Automotive Industries</v>
          </cell>
          <cell r="H23">
            <v>0.15128857248290181</v>
          </cell>
        </row>
        <row r="24">
          <cell r="A24" t="str">
            <v>Building Systems</v>
          </cell>
          <cell r="B24">
            <v>2485.6</v>
          </cell>
          <cell r="C24">
            <v>2510.4560000000001</v>
          </cell>
          <cell r="D24">
            <v>2535.5605600000004</v>
          </cell>
          <cell r="E24">
            <v>2560.9161656000006</v>
          </cell>
          <cell r="G24" t="str">
            <v>Building Systems</v>
          </cell>
          <cell r="H24">
            <v>0.62048714859513387</v>
          </cell>
        </row>
        <row r="25">
          <cell r="A25" t="str">
            <v>Logistics Systems</v>
          </cell>
          <cell r="B25">
            <v>143.4</v>
          </cell>
          <cell r="C25">
            <v>135.94319999999999</v>
          </cell>
          <cell r="D25">
            <v>138.93395039999999</v>
          </cell>
          <cell r="E25">
            <v>141.9904973088</v>
          </cell>
          <cell r="G25" t="str">
            <v>Logistics Systems</v>
          </cell>
          <cell r="H25">
            <v>3.3999081736290196E-2</v>
          </cell>
        </row>
        <row r="26">
          <cell r="A26" t="str">
            <v>Telecom &amp; Product Manufacturing</v>
          </cell>
          <cell r="B26">
            <v>717</v>
          </cell>
          <cell r="C26">
            <v>574.31700000000001</v>
          </cell>
          <cell r="D26">
            <v>545.02683300000001</v>
          </cell>
          <cell r="E26">
            <v>572.27817464999998</v>
          </cell>
          <cell r="G26" t="str">
            <v>Telecom &amp; Product Manu-facturing</v>
          </cell>
          <cell r="H26">
            <v>0.13337569248040607</v>
          </cell>
        </row>
        <row r="27">
          <cell r="A27" t="str">
            <v>Air Handling</v>
          </cell>
          <cell r="B27">
            <v>382.40000000000003</v>
          </cell>
          <cell r="C27">
            <v>0</v>
          </cell>
          <cell r="D27">
            <v>0</v>
          </cell>
          <cell r="E27">
            <v>0</v>
          </cell>
          <cell r="G27" t="str">
            <v>Pull-through Sales</v>
          </cell>
          <cell r="H27">
            <v>6.0849504705268072E-2</v>
          </cell>
        </row>
        <row r="28">
          <cell r="A28" t="str">
            <v>Pull-through Sales</v>
          </cell>
          <cell r="B28">
            <v>239</v>
          </cell>
          <cell r="C28">
            <v>243.78</v>
          </cell>
          <cell r="D28">
            <v>248.65559999999999</v>
          </cell>
          <cell r="E28">
            <v>253.62871200000001</v>
          </cell>
        </row>
        <row r="29">
          <cell r="A29" t="str">
            <v>Total</v>
          </cell>
          <cell r="B29">
            <v>4780</v>
          </cell>
          <cell r="C29">
            <v>4114.5762000000004</v>
          </cell>
          <cell r="D29">
            <v>4086.4030234000002</v>
          </cell>
          <cell r="E29">
            <v>4147.0396295588007</v>
          </cell>
          <cell r="G29" t="str">
            <v>Total</v>
          </cell>
          <cell r="H29">
            <v>1</v>
          </cell>
        </row>
        <row r="31">
          <cell r="A31" t="str">
            <v>Power Technology</v>
          </cell>
          <cell r="G31" t="str">
            <v>Power Technology</v>
          </cell>
          <cell r="H31" t="str">
            <v>2003E</v>
          </cell>
        </row>
        <row r="32">
          <cell r="A32" t="str">
            <v>Distribution Transformers</v>
          </cell>
          <cell r="B32">
            <v>848.81999999999994</v>
          </cell>
          <cell r="C32">
            <v>865.79639999999995</v>
          </cell>
          <cell r="D32">
            <v>891.77029199999993</v>
          </cell>
          <cell r="E32">
            <v>919.41517105199989</v>
          </cell>
          <cell r="G32" t="str">
            <v>Distribution Trans-formers</v>
          </cell>
          <cell r="H32">
            <v>0.20745762711864404</v>
          </cell>
        </row>
        <row r="33">
          <cell r="A33" t="str">
            <v>High-Voltage Technology</v>
          </cell>
          <cell r="B33">
            <v>1212.5999999999999</v>
          </cell>
          <cell r="C33">
            <v>1248.9779999999998</v>
          </cell>
          <cell r="D33">
            <v>1336.4064599999999</v>
          </cell>
          <cell r="E33">
            <v>1403.2267830000001</v>
          </cell>
          <cell r="G33" t="str">
            <v>High-Voltage Technology</v>
          </cell>
          <cell r="H33">
            <v>0.3108958837772397</v>
          </cell>
        </row>
        <row r="34">
          <cell r="A34" t="str">
            <v>Medium-Voltage Technology</v>
          </cell>
          <cell r="B34">
            <v>1010.5</v>
          </cell>
          <cell r="C34">
            <v>1020.605</v>
          </cell>
          <cell r="D34">
            <v>1051.22315</v>
          </cell>
          <cell r="E34">
            <v>1082.7598445000001</v>
          </cell>
          <cell r="G34" t="str">
            <v>Medium-Voltage Technology</v>
          </cell>
          <cell r="H34">
            <v>0.24455205811138014</v>
          </cell>
        </row>
        <row r="35">
          <cell r="A35" t="str">
            <v>Power Transformers</v>
          </cell>
          <cell r="B35">
            <v>970.07999999999993</v>
          </cell>
          <cell r="C35">
            <v>989.48159999999996</v>
          </cell>
          <cell r="D35">
            <v>1019.1660479999999</v>
          </cell>
          <cell r="E35">
            <v>1039.54936896</v>
          </cell>
          <cell r="G35" t="str">
            <v>Power Trans-formers</v>
          </cell>
          <cell r="H35">
            <v>0.23709443099273605</v>
          </cell>
        </row>
        <row r="36">
          <cell r="A36" t="str">
            <v>Total</v>
          </cell>
          <cell r="B36">
            <v>4042</v>
          </cell>
          <cell r="C36">
            <v>4124.8609999999999</v>
          </cell>
          <cell r="D36">
            <v>4298.5659500000002</v>
          </cell>
          <cell r="E36">
            <v>4444.9511675120002</v>
          </cell>
          <cell r="G36" t="str">
            <v>Total</v>
          </cell>
          <cell r="H36">
            <v>1</v>
          </cell>
        </row>
        <row r="38">
          <cell r="A38" t="str">
            <v>Process Industries</v>
          </cell>
          <cell r="G38" t="str">
            <v>Process Industries</v>
          </cell>
          <cell r="H38" t="str">
            <v>2003E</v>
          </cell>
        </row>
        <row r="39">
          <cell r="A39" t="str">
            <v>Marine &amp; Turbocharging</v>
          </cell>
          <cell r="B39">
            <v>742.94</v>
          </cell>
          <cell r="C39">
            <v>690.93420000000003</v>
          </cell>
          <cell r="D39">
            <v>677.11551600000007</v>
          </cell>
          <cell r="E39">
            <v>677.11551600000007</v>
          </cell>
          <cell r="G39" t="str">
            <v>Marine &amp; Turbo-charging</v>
          </cell>
          <cell r="H39">
            <v>0.22648675562816903</v>
          </cell>
        </row>
        <row r="40">
          <cell r="A40" t="str">
            <v>Paper, Printing, Metals &amp; Minerals</v>
          </cell>
          <cell r="B40">
            <v>1249.49</v>
          </cell>
          <cell r="C40">
            <v>1187.0155</v>
          </cell>
          <cell r="D40">
            <v>1187.0155</v>
          </cell>
          <cell r="E40">
            <v>1187.0155</v>
          </cell>
          <cell r="G40" t="str">
            <v>Paper, Printing, Metals &amp; Minerals</v>
          </cell>
          <cell r="H40">
            <v>0.39704198637112437</v>
          </cell>
        </row>
        <row r="41">
          <cell r="A41" t="str">
            <v>Petroleum, Chemical &amp; Life Sciences</v>
          </cell>
          <cell r="B41">
            <v>709.17</v>
          </cell>
          <cell r="C41">
            <v>624.06959999999992</v>
          </cell>
          <cell r="D41">
            <v>612.21227759999988</v>
          </cell>
          <cell r="E41">
            <v>612.21227759999988</v>
          </cell>
          <cell r="G41" t="str">
            <v>Petroleum, Chemical &amp; Life Sciences</v>
          </cell>
          <cell r="H41">
            <v>0.20477742605643662</v>
          </cell>
        </row>
        <row r="42">
          <cell r="A42" t="str">
            <v>Pull-through Sales</v>
          </cell>
          <cell r="B42">
            <v>675.40000000000009</v>
          </cell>
          <cell r="C42">
            <v>540.32000000000005</v>
          </cell>
          <cell r="D42">
            <v>513.30399999999997</v>
          </cell>
          <cell r="E42">
            <v>524.08338399999991</v>
          </cell>
          <cell r="G42" t="str">
            <v>Pull-through Sales</v>
          </cell>
          <cell r="H42">
            <v>0.17169383194426999</v>
          </cell>
        </row>
        <row r="43">
          <cell r="A43" t="str">
            <v>Total</v>
          </cell>
          <cell r="B43">
            <v>3377</v>
          </cell>
          <cell r="C43">
            <v>3042.3393000000001</v>
          </cell>
          <cell r="D43">
            <v>2989.6472936</v>
          </cell>
          <cell r="E43">
            <v>3000.4266775999999</v>
          </cell>
          <cell r="G43" t="str">
            <v>Total</v>
          </cell>
          <cell r="H43">
            <v>1</v>
          </cell>
        </row>
        <row r="45">
          <cell r="A45" t="str">
            <v>Oil, Gas &amp; Petrochemicals</v>
          </cell>
          <cell r="G45" t="str">
            <v>Oil, Gas &amp; Petrochemicals</v>
          </cell>
          <cell r="H45" t="str">
            <v>2003E</v>
          </cell>
        </row>
        <row r="46">
          <cell r="A46" t="str">
            <v>Downstream</v>
          </cell>
          <cell r="B46">
            <v>1535.16</v>
          </cell>
          <cell r="C46">
            <v>2384.1034800000002</v>
          </cell>
          <cell r="D46">
            <v>2384.1034800000002</v>
          </cell>
          <cell r="E46">
            <v>2431.7855496000002</v>
          </cell>
          <cell r="G46" t="str">
            <v>Down-stream</v>
          </cell>
          <cell r="H46">
            <v>0.60380514232877991</v>
          </cell>
        </row>
        <row r="47">
          <cell r="A47" t="str">
            <v>Upstream</v>
          </cell>
          <cell r="B47">
            <v>1953.8400000000001</v>
          </cell>
          <cell r="C47">
            <v>1596.28728</v>
          </cell>
          <cell r="D47">
            <v>1564.3615344</v>
          </cell>
          <cell r="E47">
            <v>1611.2923804320001</v>
          </cell>
          <cell r="G47" t="str">
            <v>Upstream</v>
          </cell>
          <cell r="H47">
            <v>0.39619485767122009</v>
          </cell>
        </row>
        <row r="48">
          <cell r="A48" t="str">
            <v>Total</v>
          </cell>
          <cell r="B48">
            <v>3489</v>
          </cell>
          <cell r="C48">
            <v>3980.3907600000002</v>
          </cell>
          <cell r="D48">
            <v>3948.4650144000002</v>
          </cell>
          <cell r="E48">
            <v>4043.077930032</v>
          </cell>
          <cell r="G48" t="str">
            <v>Total</v>
          </cell>
          <cell r="H48">
            <v>1</v>
          </cell>
        </row>
        <row r="52">
          <cell r="A52" t="str">
            <v>2001-2004 EBITDA By Division and Product Area</v>
          </cell>
        </row>
        <row r="54">
          <cell r="A54" t="str">
            <v>in €'m</v>
          </cell>
          <cell r="G54">
            <v>0</v>
          </cell>
        </row>
        <row r="56">
          <cell r="A56" t="str">
            <v>Automation</v>
          </cell>
          <cell r="B56" t="str">
            <v>2001A</v>
          </cell>
          <cell r="C56" t="str">
            <v>2002E</v>
          </cell>
          <cell r="D56" t="str">
            <v>2003E</v>
          </cell>
          <cell r="E56" t="str">
            <v>2004E</v>
          </cell>
          <cell r="G56" t="str">
            <v>Automation</v>
          </cell>
          <cell r="H56" t="str">
            <v>2003E</v>
          </cell>
        </row>
        <row r="57">
          <cell r="A57" t="str">
            <v>Control &amp; Force Measurement</v>
          </cell>
          <cell r="B57">
            <v>78.69</v>
          </cell>
          <cell r="C57">
            <v>62.322480000000006</v>
          </cell>
          <cell r="D57">
            <v>63.880542000000005</v>
          </cell>
          <cell r="E57">
            <v>65.733077718000004</v>
          </cell>
          <cell r="G57" t="str">
            <v>Control &amp; Force Measurement</v>
          </cell>
          <cell r="H57">
            <v>0.1659335199486989</v>
          </cell>
        </row>
        <row r="58">
          <cell r="A58" t="str">
            <v>Drives and Power Electronics</v>
          </cell>
          <cell r="B58">
            <v>75.017800000000008</v>
          </cell>
          <cell r="C58">
            <v>52.921647999999998</v>
          </cell>
          <cell r="D58">
            <v>54.826827328</v>
          </cell>
          <cell r="E58">
            <v>56.471632147840005</v>
          </cell>
          <cell r="G58" t="str">
            <v>Drives and Power Electronics</v>
          </cell>
          <cell r="H58">
            <v>0.14241595580317021</v>
          </cell>
        </row>
        <row r="59">
          <cell r="A59" t="str">
            <v>Electrical Machines</v>
          </cell>
          <cell r="B59">
            <v>68.198000000000008</v>
          </cell>
          <cell r="C59">
            <v>60.764418000000006</v>
          </cell>
          <cell r="D59">
            <v>62.526586122000005</v>
          </cell>
          <cell r="E59">
            <v>64.46491029178199</v>
          </cell>
          <cell r="G59" t="str">
            <v>Electrical Machines</v>
          </cell>
          <cell r="H59">
            <v>0.16241653875759113</v>
          </cell>
        </row>
        <row r="60">
          <cell r="A60" t="str">
            <v>Instrumentation and Metering</v>
          </cell>
          <cell r="B60">
            <v>121.18259999999998</v>
          </cell>
          <cell r="C60">
            <v>49.574699999999993</v>
          </cell>
          <cell r="D60">
            <v>0</v>
          </cell>
          <cell r="E60">
            <v>0</v>
          </cell>
          <cell r="G60" t="str">
            <v>Instrumentation and Metering</v>
          </cell>
          <cell r="H60">
            <v>0</v>
          </cell>
        </row>
        <row r="61">
          <cell r="A61" t="str">
            <v>Low Voltage Products</v>
          </cell>
          <cell r="B61">
            <v>207.74160000000001</v>
          </cell>
          <cell r="C61">
            <v>166.57099199999999</v>
          </cell>
          <cell r="D61">
            <v>173.23383168000001</v>
          </cell>
          <cell r="E61">
            <v>180.16318494720002</v>
          </cell>
          <cell r="G61" t="str">
            <v>Low Voltage Products</v>
          </cell>
          <cell r="H61">
            <v>0.44998521560544724</v>
          </cell>
        </row>
        <row r="62">
          <cell r="A62" t="str">
            <v>Robotics</v>
          </cell>
          <cell r="B62">
            <v>36.722000000000001</v>
          </cell>
          <cell r="C62">
            <v>29.083824000000003</v>
          </cell>
          <cell r="D62">
            <v>30.508931376</v>
          </cell>
          <cell r="E62">
            <v>33.010663748832002</v>
          </cell>
          <cell r="G62" t="str">
            <v>Robotics</v>
          </cell>
          <cell r="H62">
            <v>7.9248769885092427E-2</v>
          </cell>
        </row>
        <row r="63">
          <cell r="A63" t="str">
            <v>Total</v>
          </cell>
          <cell r="B63">
            <v>587.55199999999991</v>
          </cell>
          <cell r="C63">
            <v>421.23806200000001</v>
          </cell>
          <cell r="D63">
            <v>384.97671850600005</v>
          </cell>
          <cell r="E63">
            <v>399.84346885365403</v>
          </cell>
          <cell r="G63" t="str">
            <v>Total</v>
          </cell>
          <cell r="H63">
            <v>1</v>
          </cell>
        </row>
        <row r="65">
          <cell r="A65" t="str">
            <v>Utilities</v>
          </cell>
          <cell r="B65" t="str">
            <v>2001A</v>
          </cell>
          <cell r="C65" t="str">
            <v>2002E</v>
          </cell>
          <cell r="D65" t="str">
            <v>2003E</v>
          </cell>
          <cell r="E65" t="str">
            <v>2004E</v>
          </cell>
          <cell r="G65" t="str">
            <v>Utilities</v>
          </cell>
          <cell r="H65" t="str">
            <v>2003E</v>
          </cell>
        </row>
        <row r="66">
          <cell r="A66" t="str">
            <v>Modular Substations</v>
          </cell>
          <cell r="B66">
            <v>31.479240000000001</v>
          </cell>
          <cell r="C66">
            <v>13.540408200000002</v>
          </cell>
          <cell r="D66">
            <v>30.9321308088</v>
          </cell>
          <cell r="E66">
            <v>31.860094733064003</v>
          </cell>
          <cell r="G66" t="str">
            <v>Modular Substations</v>
          </cell>
          <cell r="H66">
            <v>0.18520693252648981</v>
          </cell>
        </row>
        <row r="67">
          <cell r="A67" t="str">
            <v>Power Systems</v>
          </cell>
          <cell r="B67">
            <v>96.289440000000013</v>
          </cell>
          <cell r="C67">
            <v>40.245519600000002</v>
          </cell>
          <cell r="D67">
            <v>92.830723315200018</v>
          </cell>
          <cell r="E67">
            <v>96.543952247808008</v>
          </cell>
          <cell r="G67" t="str">
            <v>Power Systems</v>
          </cell>
          <cell r="H67">
            <v>0.55582635466329477</v>
          </cell>
        </row>
        <row r="68">
          <cell r="A68" t="str">
            <v>Utility Automation</v>
          </cell>
          <cell r="B68">
            <v>5.5551600000000008</v>
          </cell>
          <cell r="C68">
            <v>2.3594274</v>
          </cell>
          <cell r="D68">
            <v>5.3899495416000001</v>
          </cell>
          <cell r="E68">
            <v>5.5516480278480014</v>
          </cell>
          <cell r="G68" t="str">
            <v>Utility Automation</v>
          </cell>
          <cell r="H68">
            <v>3.2272462160553718E-2</v>
          </cell>
        </row>
        <row r="69">
          <cell r="A69" t="str">
            <v>Utiltity Services</v>
          </cell>
          <cell r="B69">
            <v>27.7758</v>
          </cell>
          <cell r="C69">
            <v>12.510976500000002</v>
          </cell>
          <cell r="D69">
            <v>28.857945168000004</v>
          </cell>
          <cell r="E69">
            <v>30.041120919888002</v>
          </cell>
          <cell r="G69" t="str">
            <v>Utiltity Services</v>
          </cell>
          <cell r="H69">
            <v>0.17278769240373146</v>
          </cell>
        </row>
        <row r="70">
          <cell r="A70" t="str">
            <v>Pull-through Sales</v>
          </cell>
          <cell r="B70">
            <v>10.8537</v>
          </cell>
          <cell r="C70">
            <v>8.574423000000003</v>
          </cell>
          <cell r="D70">
            <v>9.0031441500000007</v>
          </cell>
          <cell r="E70">
            <v>9.4533013575000027</v>
          </cell>
          <cell r="G70" t="str">
            <v>Pull-through Sales</v>
          </cell>
          <cell r="H70">
            <v>5.3906558245930276E-2</v>
          </cell>
        </row>
        <row r="71">
          <cell r="A71" t="str">
            <v>Total</v>
          </cell>
          <cell r="B71">
            <v>171.95334000000003</v>
          </cell>
          <cell r="C71">
            <v>77.230754700000006</v>
          </cell>
          <cell r="D71">
            <v>167.01389298360002</v>
          </cell>
          <cell r="E71">
            <v>173.450117286108</v>
          </cell>
          <cell r="G71" t="str">
            <v>Total</v>
          </cell>
          <cell r="H71">
            <v>1</v>
          </cell>
        </row>
        <row r="73">
          <cell r="A73" t="str">
            <v>Manu. &amp; Con. Industries</v>
          </cell>
          <cell r="B73" t="str">
            <v>2001A</v>
          </cell>
          <cell r="C73" t="str">
            <v>2002E</v>
          </cell>
          <cell r="D73" t="str">
            <v>2003E</v>
          </cell>
          <cell r="E73" t="str">
            <v>2004E</v>
          </cell>
          <cell r="G73" t="str">
            <v>Manu. &amp; Con. Industries</v>
          </cell>
          <cell r="H73" t="str">
            <v>2003E</v>
          </cell>
        </row>
        <row r="74">
          <cell r="A74" t="str">
            <v>Automotive Industries</v>
          </cell>
          <cell r="B74">
            <v>20.029400000000003</v>
          </cell>
          <cell r="C74">
            <v>10.172800000000002</v>
          </cell>
          <cell r="D74">
            <v>15.856593600000002</v>
          </cell>
          <cell r="E74">
            <v>15.856593600000002</v>
          </cell>
          <cell r="G74" t="str">
            <v>Automotive Industries</v>
          </cell>
          <cell r="H74">
            <v>0.16459088268533187</v>
          </cell>
        </row>
        <row r="75">
          <cell r="A75" t="str">
            <v>Building Systems</v>
          </cell>
          <cell r="B75">
            <v>61.266399999999997</v>
          </cell>
          <cell r="C75">
            <v>39.284960000000005</v>
          </cell>
          <cell r="D75">
            <v>52.355612400000012</v>
          </cell>
          <cell r="E75">
            <v>60.56191702080001</v>
          </cell>
          <cell r="G75" t="str">
            <v>Building Systems</v>
          </cell>
          <cell r="H75">
            <v>0.54344941138222191</v>
          </cell>
        </row>
        <row r="76">
          <cell r="A76" t="str">
            <v>Logistics Systems</v>
          </cell>
          <cell r="B76">
            <v>3.5346000000000002</v>
          </cell>
          <cell r="C76">
            <v>2.1273119999999999</v>
          </cell>
          <cell r="D76">
            <v>3.5634523679999996</v>
          </cell>
          <cell r="E76">
            <v>3.6418483200959999</v>
          </cell>
          <cell r="G76" t="str">
            <v>Logistics Systems</v>
          </cell>
          <cell r="H76">
            <v>3.6988509982134869E-2</v>
          </cell>
        </row>
        <row r="77">
          <cell r="A77" t="str">
            <v>Telecom &amp; Product Manufacturing</v>
          </cell>
          <cell r="B77">
            <v>17.672999999999998</v>
          </cell>
          <cell r="C77">
            <v>8.9872200000000007</v>
          </cell>
          <cell r="D77">
            <v>19.42940844</v>
          </cell>
          <cell r="E77">
            <v>20.400878861999999</v>
          </cell>
          <cell r="G77" t="str">
            <v>Telecom &amp; Product Manufacturing</v>
          </cell>
          <cell r="H77">
            <v>0.20167657479683634</v>
          </cell>
        </row>
        <row r="78">
          <cell r="A78" t="str">
            <v>Air Handling</v>
          </cell>
          <cell r="B78">
            <v>13.632000000000001</v>
          </cell>
          <cell r="C78">
            <v>0</v>
          </cell>
          <cell r="D78">
            <v>0</v>
          </cell>
          <cell r="E78">
            <v>0</v>
          </cell>
          <cell r="G78" t="str">
            <v>Air Handling</v>
          </cell>
          <cell r="H78">
            <v>0</v>
          </cell>
        </row>
        <row r="79">
          <cell r="A79" t="str">
            <v>Pull-through Sales</v>
          </cell>
          <cell r="B79">
            <v>3.2620000000000005</v>
          </cell>
          <cell r="C79">
            <v>3.8148</v>
          </cell>
          <cell r="D79">
            <v>5.1343740000000002</v>
          </cell>
          <cell r="E79">
            <v>5.2370614799999995</v>
          </cell>
          <cell r="G79" t="str">
            <v>Pull-through Sales</v>
          </cell>
          <cell r="H79">
            <v>5.3294621153475108E-2</v>
          </cell>
        </row>
        <row r="80">
          <cell r="A80" t="str">
            <v>Total</v>
          </cell>
          <cell r="B80">
            <v>119.3974</v>
          </cell>
          <cell r="C80">
            <v>64.38709200000001</v>
          </cell>
          <cell r="D80">
            <v>96.339440808000006</v>
          </cell>
          <cell r="E80">
            <v>105.698299282896</v>
          </cell>
          <cell r="G80" t="str">
            <v>Total</v>
          </cell>
          <cell r="H80">
            <v>1</v>
          </cell>
        </row>
        <row r="82">
          <cell r="A82" t="str">
            <v>Power Technology</v>
          </cell>
          <cell r="B82" t="str">
            <v>2001A</v>
          </cell>
          <cell r="C82" t="str">
            <v>2002E</v>
          </cell>
          <cell r="D82" t="str">
            <v>2003E</v>
          </cell>
          <cell r="E82" t="str">
            <v>2004E</v>
          </cell>
          <cell r="G82" t="str">
            <v>Power Technology</v>
          </cell>
          <cell r="H82" t="str">
            <v>2003E</v>
          </cell>
        </row>
        <row r="83">
          <cell r="A83" t="str">
            <v>Distribution Transformers</v>
          </cell>
          <cell r="B83">
            <v>84.881999999999991</v>
          </cell>
          <cell r="C83">
            <v>60.605747999999991</v>
          </cell>
          <cell r="D83">
            <v>62.423920439999996</v>
          </cell>
          <cell r="E83">
            <v>64.359061973639996</v>
          </cell>
          <cell r="G83" t="str">
            <v>Distribution Transformers</v>
          </cell>
          <cell r="H83">
            <v>0.19489939167056622</v>
          </cell>
        </row>
        <row r="84">
          <cell r="A84" t="str">
            <v>High-Voltage Technology</v>
          </cell>
          <cell r="B84">
            <v>157.63799999999998</v>
          </cell>
          <cell r="C84">
            <v>124.89779999999999</v>
          </cell>
          <cell r="D84">
            <v>133.640646</v>
          </cell>
          <cell r="E84">
            <v>140.32267830000001</v>
          </cell>
          <cell r="G84" t="str">
            <v>High-Voltage Technology</v>
          </cell>
          <cell r="H84">
            <v>0.41725159881453755</v>
          </cell>
        </row>
        <row r="85">
          <cell r="A85" t="str">
            <v>Medium-Voltage Technology</v>
          </cell>
          <cell r="B85">
            <v>80.84</v>
          </cell>
          <cell r="C85">
            <v>61.236300000000007</v>
          </cell>
          <cell r="D85">
            <v>63.073389000000006</v>
          </cell>
          <cell r="E85">
            <v>64.965590670000012</v>
          </cell>
          <cell r="G85" t="str">
            <v>Medium-Voltage Technology</v>
          </cell>
          <cell r="H85">
            <v>0.19692715644985187</v>
          </cell>
        </row>
        <row r="86">
          <cell r="A86" t="str">
            <v>Power Transformers</v>
          </cell>
          <cell r="B86">
            <v>72.756</v>
          </cell>
          <cell r="C86">
            <v>59.368896000000007</v>
          </cell>
          <cell r="D86">
            <v>61.149962879999997</v>
          </cell>
          <cell r="E86">
            <v>62.372962137599998</v>
          </cell>
          <cell r="G86" t="str">
            <v>Power Transformers</v>
          </cell>
          <cell r="H86">
            <v>0.19092185306504447</v>
          </cell>
        </row>
        <row r="87">
          <cell r="A87" t="str">
            <v>Total</v>
          </cell>
          <cell r="B87">
            <v>396.11599999999999</v>
          </cell>
          <cell r="C87">
            <v>306.108744</v>
          </cell>
          <cell r="D87">
            <v>320.28791831999996</v>
          </cell>
          <cell r="E87">
            <v>332.02029308123997</v>
          </cell>
          <cell r="G87" t="str">
            <v>Total</v>
          </cell>
          <cell r="H87">
            <v>1</v>
          </cell>
        </row>
        <row r="89">
          <cell r="A89" t="str">
            <v>Process Industries</v>
          </cell>
          <cell r="B89" t="str">
            <v>2001A</v>
          </cell>
          <cell r="C89" t="str">
            <v>2002E</v>
          </cell>
          <cell r="D89" t="str">
            <v>2003E</v>
          </cell>
          <cell r="E89" t="str">
            <v>2004E</v>
          </cell>
          <cell r="G89" t="str">
            <v>Process Industries</v>
          </cell>
          <cell r="H89" t="str">
            <v>2003E</v>
          </cell>
        </row>
        <row r="90">
          <cell r="A90" t="str">
            <v>Marine &amp; Turbocharging</v>
          </cell>
          <cell r="B90">
            <v>66.86460000000001</v>
          </cell>
          <cell r="C90">
            <v>41.456052</v>
          </cell>
          <cell r="D90">
            <v>54.169241280000008</v>
          </cell>
          <cell r="E90">
            <v>54.169241280000008</v>
          </cell>
          <cell r="G90" t="str">
            <v>Marine &amp; Turbocharging</v>
          </cell>
          <cell r="H90">
            <v>0.48372936843870218</v>
          </cell>
        </row>
        <row r="91">
          <cell r="A91" t="str">
            <v>Paper, Printing, Metals &amp; Minerals</v>
          </cell>
          <cell r="B91">
            <v>43.732149999999997</v>
          </cell>
          <cell r="C91">
            <v>16.618217000000001</v>
          </cell>
          <cell r="D91">
            <v>29.675387499999999</v>
          </cell>
          <cell r="E91">
            <v>29.675387499999999</v>
          </cell>
          <cell r="G91" t="str">
            <v>Paper, Printing, Metals &amp; Minerals</v>
          </cell>
          <cell r="H91">
            <v>0.26500013871984501</v>
          </cell>
        </row>
        <row r="92">
          <cell r="A92" t="str">
            <v>Petroleum, Chemical &amp; Life Sciences</v>
          </cell>
          <cell r="B92">
            <v>17.72925</v>
          </cell>
          <cell r="C92">
            <v>8.7369743999999976</v>
          </cell>
          <cell r="D92">
            <v>15.305306939999996</v>
          </cell>
          <cell r="E92">
            <v>15.305306939999996</v>
          </cell>
          <cell r="G92" t="str">
            <v>Petroleum, Chemical &amp; Life Sciences</v>
          </cell>
          <cell r="H92">
            <v>0.13667583825989824</v>
          </cell>
        </row>
        <row r="93">
          <cell r="A93" t="str">
            <v>Pull-through Sales</v>
          </cell>
          <cell r="B93">
            <v>13.508000000000001</v>
          </cell>
          <cell r="C93">
            <v>7.5644799999999996</v>
          </cell>
          <cell r="D93">
            <v>12.832600000000001</v>
          </cell>
          <cell r="E93">
            <v>13.1020846</v>
          </cell>
          <cell r="G93" t="str">
            <v>Pull-through Sales</v>
          </cell>
          <cell r="H93">
            <v>0.11459465458155461</v>
          </cell>
        </row>
        <row r="94">
          <cell r="A94" t="str">
            <v>Total</v>
          </cell>
          <cell r="B94">
            <v>141.83400000000003</v>
          </cell>
          <cell r="C94">
            <v>74.375723399999998</v>
          </cell>
          <cell r="D94">
            <v>111.98253572</v>
          </cell>
          <cell r="E94">
            <v>112.25202032</v>
          </cell>
          <cell r="G94" t="str">
            <v>Total</v>
          </cell>
          <cell r="H94">
            <v>1</v>
          </cell>
        </row>
        <row r="96">
          <cell r="A96" t="str">
            <v>Oil, Gas &amp; Petrochemicals</v>
          </cell>
          <cell r="B96" t="str">
            <v>2001A</v>
          </cell>
          <cell r="C96" t="str">
            <v>2002E</v>
          </cell>
          <cell r="D96" t="str">
            <v>2003E</v>
          </cell>
          <cell r="E96" t="str">
            <v>2004E</v>
          </cell>
          <cell r="G96" t="str">
            <v>Oil, Gas &amp; Petrochemicals</v>
          </cell>
          <cell r="H96" t="str">
            <v>2003E</v>
          </cell>
        </row>
        <row r="97">
          <cell r="A97" t="str">
            <v>Downstream</v>
          </cell>
          <cell r="B97">
            <v>35.141919999999999</v>
          </cell>
          <cell r="C97">
            <v>6.8933321599999964</v>
          </cell>
          <cell r="D97">
            <v>118.94619572000001</v>
          </cell>
          <cell r="E97">
            <v>179.68797282480003</v>
          </cell>
          <cell r="G97" t="str">
            <v>Downstream</v>
          </cell>
          <cell r="H97">
            <v>0.41565896851824802</v>
          </cell>
        </row>
        <row r="98">
          <cell r="A98" t="str">
            <v>Upstream</v>
          </cell>
          <cell r="B98">
            <v>83.802880000000016</v>
          </cell>
          <cell r="C98">
            <v>146.68502968000001</v>
          </cell>
          <cell r="D98">
            <v>167.21675210239999</v>
          </cell>
          <cell r="E98">
            <v>178.67842418720002</v>
          </cell>
          <cell r="G98" t="str">
            <v>Upstream</v>
          </cell>
          <cell r="H98">
            <v>0.58434103148175198</v>
          </cell>
        </row>
        <row r="99">
          <cell r="A99" t="str">
            <v>Total</v>
          </cell>
          <cell r="B99">
            <v>118.94480000000001</v>
          </cell>
          <cell r="C99">
            <v>153.57836184000001</v>
          </cell>
          <cell r="D99">
            <v>286.16294782239999</v>
          </cell>
          <cell r="E99">
            <v>358.36639701200005</v>
          </cell>
          <cell r="G99" t="str">
            <v>Total</v>
          </cell>
          <cell r="H99">
            <v>1</v>
          </cell>
        </row>
        <row r="103">
          <cell r="A103" t="str">
            <v>2001-2004 EBIT By Division and Product Area</v>
          </cell>
        </row>
        <row r="105">
          <cell r="A105" t="str">
            <v>in €'m</v>
          </cell>
          <cell r="G105">
            <v>0</v>
          </cell>
        </row>
        <row r="107">
          <cell r="A107" t="str">
            <v>Automation</v>
          </cell>
          <cell r="B107" t="str">
            <v>2001A</v>
          </cell>
          <cell r="C107" t="str">
            <v>2002E</v>
          </cell>
          <cell r="D107" t="str">
            <v>2003E</v>
          </cell>
          <cell r="E107" t="str">
            <v>2004E</v>
          </cell>
          <cell r="G107" t="str">
            <v>Automation</v>
          </cell>
          <cell r="H107" t="str">
            <v>2003E</v>
          </cell>
        </row>
        <row r="108">
          <cell r="A108" t="str">
            <v>Control &amp; Force Measurement</v>
          </cell>
          <cell r="B108">
            <v>57.706000000000003</v>
          </cell>
          <cell r="C108">
            <v>41.548320000000004</v>
          </cell>
          <cell r="D108">
            <v>42.587028000000004</v>
          </cell>
          <cell r="E108">
            <v>43.822051811999998</v>
          </cell>
          <cell r="G108" t="str">
            <v>Control &amp; Force Measurement</v>
          </cell>
          <cell r="H108">
            <v>0.19694979165608792</v>
          </cell>
        </row>
        <row r="109">
          <cell r="A109" t="str">
            <v>Drives and Power Electronics</v>
          </cell>
          <cell r="B109">
            <v>47.738600000000005</v>
          </cell>
          <cell r="C109">
            <v>26.460823999999999</v>
          </cell>
          <cell r="D109">
            <v>27.413413664</v>
          </cell>
          <cell r="E109">
            <v>28.235816073920002</v>
          </cell>
          <cell r="G109" t="str">
            <v>Drives and Power Electronics</v>
          </cell>
          <cell r="H109">
            <v>0.12677724563702716</v>
          </cell>
        </row>
        <row r="110">
          <cell r="A110" t="str">
            <v>Electrical Machines</v>
          </cell>
          <cell r="B110">
            <v>40.918799999999997</v>
          </cell>
          <cell r="C110">
            <v>33.758010000000006</v>
          </cell>
          <cell r="D110">
            <v>34.736992290000003</v>
          </cell>
          <cell r="E110">
            <v>35.813839050989998</v>
          </cell>
          <cell r="G110" t="str">
            <v>Electrical Machines</v>
          </cell>
          <cell r="H110">
            <v>0.16064618066972489</v>
          </cell>
        </row>
        <row r="111">
          <cell r="A111" t="str">
            <v>Instrumentation and Metering</v>
          </cell>
          <cell r="B111">
            <v>77.116199999999992</v>
          </cell>
          <cell r="C111">
            <v>27.541499999999999</v>
          </cell>
          <cell r="D111">
            <v>0</v>
          </cell>
          <cell r="E111">
            <v>0</v>
          </cell>
          <cell r="G111" t="str">
            <v>Instrumentation and Metering</v>
          </cell>
          <cell r="H111">
            <v>0</v>
          </cell>
        </row>
        <row r="112">
          <cell r="A112" t="str">
            <v>Low Voltage Products</v>
          </cell>
          <cell r="B112">
            <v>132.19920000000002</v>
          </cell>
          <cell r="C112">
            <v>92.539439999999999</v>
          </cell>
          <cell r="D112">
            <v>96.241017600000006</v>
          </cell>
          <cell r="E112">
            <v>100.090658304</v>
          </cell>
          <cell r="G112" t="str">
            <v>Low Voltage Products</v>
          </cell>
          <cell r="H112">
            <v>0.44508032739664039</v>
          </cell>
        </row>
        <row r="113">
          <cell r="A113" t="str">
            <v>Robotics</v>
          </cell>
          <cell r="B113">
            <v>22.033200000000001</v>
          </cell>
          <cell r="C113">
            <v>14.541912000000002</v>
          </cell>
          <cell r="D113">
            <v>15.254465688</v>
          </cell>
          <cell r="E113">
            <v>16.505331874416001</v>
          </cell>
          <cell r="G113" t="str">
            <v>Robotics</v>
          </cell>
          <cell r="H113">
            <v>7.0546454640519674E-2</v>
          </cell>
        </row>
        <row r="114">
          <cell r="A114" t="str">
            <v>Total</v>
          </cell>
          <cell r="B114">
            <v>377.71200000000005</v>
          </cell>
          <cell r="C114">
            <v>236.390006</v>
          </cell>
          <cell r="D114">
            <v>216.23291724200001</v>
          </cell>
          <cell r="E114">
            <v>224.46769711532602</v>
          </cell>
          <cell r="G114" t="str">
            <v>Total</v>
          </cell>
          <cell r="H114">
            <v>1</v>
          </cell>
        </row>
        <row r="116">
          <cell r="A116" t="str">
            <v>Utilities</v>
          </cell>
          <cell r="B116" t="str">
            <v>2001A</v>
          </cell>
          <cell r="C116" t="str">
            <v>2002E</v>
          </cell>
          <cell r="D116" t="str">
            <v>2003E</v>
          </cell>
          <cell r="E116" t="str">
            <v>2004E</v>
          </cell>
          <cell r="G116" t="str">
            <v>Utilities</v>
          </cell>
          <cell r="H116" t="str">
            <v>2003E</v>
          </cell>
        </row>
        <row r="117">
          <cell r="A117" t="str">
            <v>Modular Substations</v>
          </cell>
          <cell r="B117">
            <v>26.889240000000001</v>
          </cell>
          <cell r="C117">
            <v>9.1615482000000004</v>
          </cell>
          <cell r="D117">
            <v>26.4219050088</v>
          </cell>
          <cell r="E117">
            <v>27.214562159064002</v>
          </cell>
          <cell r="G117" t="str">
            <v>Modular Substations</v>
          </cell>
          <cell r="H117">
            <v>0.1873060521647984</v>
          </cell>
        </row>
        <row r="118">
          <cell r="A118" t="str">
            <v>Power Systems</v>
          </cell>
          <cell r="B118">
            <v>82.249440000000007</v>
          </cell>
          <cell r="C118">
            <v>27.2304396</v>
          </cell>
          <cell r="D118">
            <v>79.29504011520001</v>
          </cell>
          <cell r="E118">
            <v>82.466841719808002</v>
          </cell>
          <cell r="G118" t="str">
            <v>Power Systems</v>
          </cell>
          <cell r="H118">
            <v>0.5621260433447447</v>
          </cell>
        </row>
        <row r="119">
          <cell r="A119" t="str">
            <v>Utility Automation</v>
          </cell>
          <cell r="B119">
            <v>4.7451600000000003</v>
          </cell>
          <cell r="C119">
            <v>1.5964073999999999</v>
          </cell>
          <cell r="D119">
            <v>4.6040389415999998</v>
          </cell>
          <cell r="E119">
            <v>4.7421601098480011</v>
          </cell>
          <cell r="G119" t="str">
            <v>Utility Automation</v>
          </cell>
          <cell r="H119">
            <v>3.2638235504853882E-2</v>
          </cell>
        </row>
        <row r="120">
          <cell r="A120" t="str">
            <v>Utiltity Services</v>
          </cell>
          <cell r="B120">
            <v>23.7258</v>
          </cell>
          <cell r="C120">
            <v>8.4650265000000005</v>
          </cell>
          <cell r="D120">
            <v>24.650157168000003</v>
          </cell>
          <cell r="E120">
            <v>25.660813611888003</v>
          </cell>
          <cell r="G120" t="str">
            <v>Utiltity Services</v>
          </cell>
          <cell r="H120">
            <v>0.17474605342961164</v>
          </cell>
        </row>
        <row r="121">
          <cell r="A121" t="str">
            <v>Pull-through Sales</v>
          </cell>
          <cell r="B121">
            <v>7.3437000000000001</v>
          </cell>
          <cell r="C121">
            <v>5.8015230000000013</v>
          </cell>
          <cell r="D121">
            <v>6.0915991500000004</v>
          </cell>
          <cell r="E121">
            <v>6.396179107500001</v>
          </cell>
          <cell r="G121" t="str">
            <v>Pull-through Sales</v>
          </cell>
          <cell r="H121">
            <v>4.3183615555991359E-2</v>
          </cell>
        </row>
        <row r="122">
          <cell r="A122" t="str">
            <v>Total</v>
          </cell>
          <cell r="B122">
            <v>144.95334000000003</v>
          </cell>
          <cell r="C122">
            <v>52.254944700000003</v>
          </cell>
          <cell r="D122">
            <v>141.06274038360002</v>
          </cell>
          <cell r="E122">
            <v>146.480556708108</v>
          </cell>
          <cell r="G122" t="str">
            <v>Total</v>
          </cell>
          <cell r="H122">
            <v>1</v>
          </cell>
        </row>
        <row r="124">
          <cell r="A124" t="str">
            <v>Manu. &amp; Con. Industries</v>
          </cell>
          <cell r="B124" t="str">
            <v>2001A</v>
          </cell>
          <cell r="C124" t="str">
            <v>2002E</v>
          </cell>
          <cell r="D124" t="str">
            <v>2003E</v>
          </cell>
          <cell r="E124" t="str">
            <v>2004E</v>
          </cell>
          <cell r="G124" t="str">
            <v>Manu. &amp; Con. Industries</v>
          </cell>
          <cell r="H124" t="str">
            <v>2003E</v>
          </cell>
        </row>
        <row r="125">
          <cell r="A125" t="str">
            <v>Automotive Industries</v>
          </cell>
          <cell r="B125">
            <v>15.439400000000001</v>
          </cell>
          <cell r="C125">
            <v>6.5008000000000008</v>
          </cell>
          <cell r="D125">
            <v>12.364521600000002</v>
          </cell>
          <cell r="E125">
            <v>12.364521600000002</v>
          </cell>
          <cell r="G125" t="str">
            <v>Automotive Industries</v>
          </cell>
          <cell r="H125">
            <v>0.16878222889750874</v>
          </cell>
        </row>
        <row r="126">
          <cell r="A126" t="str">
            <v>Building Systems</v>
          </cell>
          <cell r="B126">
            <v>47.226399999999998</v>
          </cell>
          <cell r="C126">
            <v>25.104560000000003</v>
          </cell>
          <cell r="D126">
            <v>38.033408400000006</v>
          </cell>
          <cell r="E126">
            <v>46.096490980800006</v>
          </cell>
          <cell r="G126" t="str">
            <v>Building Systems</v>
          </cell>
          <cell r="H126">
            <v>0.51917604659457517</v>
          </cell>
        </row>
        <row r="127">
          <cell r="A127" t="str">
            <v>Logistics Systems</v>
          </cell>
          <cell r="B127">
            <v>2.7246000000000001</v>
          </cell>
          <cell r="C127">
            <v>1.359432</v>
          </cell>
          <cell r="D127">
            <v>2.7786790079999997</v>
          </cell>
          <cell r="E127">
            <v>2.839809946176</v>
          </cell>
          <cell r="G127" t="str">
            <v>Logistics Systems</v>
          </cell>
          <cell r="H127">
            <v>3.7930431239730167E-2</v>
          </cell>
        </row>
        <row r="128">
          <cell r="A128" t="str">
            <v>Telecom &amp; Product Manufacturing</v>
          </cell>
          <cell r="B128">
            <v>13.622999999999999</v>
          </cell>
          <cell r="C128">
            <v>5.7431700000000001</v>
          </cell>
          <cell r="D128">
            <v>16.35080499</v>
          </cell>
          <cell r="E128">
            <v>17.168345239499999</v>
          </cell>
          <cell r="G128" t="str">
            <v>Telecom &amp; Product Manufacturing</v>
          </cell>
          <cell r="H128">
            <v>0.22319709567094839</v>
          </cell>
        </row>
        <row r="129">
          <cell r="A129" t="str">
            <v>Air Handling</v>
          </cell>
          <cell r="B129">
            <v>11.472000000000001</v>
          </cell>
          <cell r="C129">
            <v>0</v>
          </cell>
          <cell r="D129">
            <v>0</v>
          </cell>
          <cell r="E129">
            <v>0</v>
          </cell>
          <cell r="G129" t="str">
            <v>Air Handling</v>
          </cell>
          <cell r="H129">
            <v>0</v>
          </cell>
        </row>
        <row r="130">
          <cell r="A130" t="str">
            <v>Pull-through Sales</v>
          </cell>
          <cell r="B130">
            <v>1.9120000000000001</v>
          </cell>
          <cell r="C130">
            <v>2.4378000000000002</v>
          </cell>
          <cell r="D130">
            <v>3.7298339999999999</v>
          </cell>
          <cell r="E130">
            <v>3.8044306799999998</v>
          </cell>
          <cell r="G130" t="str">
            <v>Pull-through Sales</v>
          </cell>
          <cell r="H130">
            <v>5.0914197597237448E-2</v>
          </cell>
        </row>
        <row r="131">
          <cell r="A131" t="str">
            <v>Total</v>
          </cell>
          <cell r="B131">
            <v>92.397400000000005</v>
          </cell>
          <cell r="C131">
            <v>41.145762000000005</v>
          </cell>
          <cell r="D131">
            <v>73.257247998000011</v>
          </cell>
          <cell r="E131">
            <v>82.273598446476001</v>
          </cell>
          <cell r="G131" t="str">
            <v>Total</v>
          </cell>
          <cell r="H131">
            <v>1</v>
          </cell>
        </row>
        <row r="133">
          <cell r="A133" t="str">
            <v>Power Technology</v>
          </cell>
          <cell r="B133" t="str">
            <v>2001A</v>
          </cell>
          <cell r="C133" t="str">
            <v>2002E</v>
          </cell>
          <cell r="D133" t="str">
            <v>2003E</v>
          </cell>
          <cell r="E133" t="str">
            <v>2004E</v>
          </cell>
          <cell r="G133" t="str">
            <v>Power Technology</v>
          </cell>
          <cell r="H133" t="str">
            <v>2003E</v>
          </cell>
        </row>
        <row r="134">
          <cell r="A134" t="str">
            <v>Distribution Transformers</v>
          </cell>
          <cell r="B134">
            <v>50.929199999999994</v>
          </cell>
          <cell r="C134">
            <v>25.973891999999996</v>
          </cell>
          <cell r="D134">
            <v>26.753108759999996</v>
          </cell>
          <cell r="E134">
            <v>27.582455131559996</v>
          </cell>
          <cell r="G134" t="str">
            <v>Distribution Transformers</v>
          </cell>
          <cell r="H134">
            <v>0.18034351145038169</v>
          </cell>
        </row>
        <row r="135">
          <cell r="A135" t="str">
            <v>High-Voltage Technology</v>
          </cell>
          <cell r="B135">
            <v>109.13399999999999</v>
          </cell>
          <cell r="C135">
            <v>74.938679999999991</v>
          </cell>
          <cell r="D135">
            <v>80.184387599999994</v>
          </cell>
          <cell r="E135">
            <v>84.193606979999998</v>
          </cell>
          <cell r="G135" t="str">
            <v>High-Voltage Technology</v>
          </cell>
          <cell r="H135">
            <v>0.540525370453525</v>
          </cell>
        </row>
        <row r="136">
          <cell r="A136" t="str">
            <v>Medium-Voltage Technology</v>
          </cell>
          <cell r="B136">
            <v>40.42</v>
          </cell>
          <cell r="C136">
            <v>20.412100000000002</v>
          </cell>
          <cell r="D136">
            <v>21.024463000000001</v>
          </cell>
          <cell r="E136">
            <v>21.655196890000003</v>
          </cell>
          <cell r="G136" t="str">
            <v>Medium-Voltage Technology</v>
          </cell>
          <cell r="H136">
            <v>0.14172653794342169</v>
          </cell>
        </row>
        <row r="137">
          <cell r="A137" t="str">
            <v>Power Transformers</v>
          </cell>
          <cell r="B137">
            <v>33.952800000000003</v>
          </cell>
          <cell r="C137">
            <v>19.789632000000001</v>
          </cell>
          <cell r="D137">
            <v>20.383320959999999</v>
          </cell>
          <cell r="E137">
            <v>20.790987379200001</v>
          </cell>
          <cell r="G137" t="str">
            <v>Power Transformers</v>
          </cell>
          <cell r="H137">
            <v>0.13740458015267176</v>
          </cell>
        </row>
        <row r="138">
          <cell r="A138" t="str">
            <v>Total</v>
          </cell>
          <cell r="B138">
            <v>234.43600000000001</v>
          </cell>
          <cell r="C138">
            <v>141.114304</v>
          </cell>
          <cell r="D138">
            <v>148.34528031999997</v>
          </cell>
          <cell r="E138">
            <v>154.22224638076</v>
          </cell>
          <cell r="G138" t="str">
            <v>Total</v>
          </cell>
          <cell r="H138">
            <v>1</v>
          </cell>
        </row>
        <row r="140">
          <cell r="A140" t="str">
            <v>Process Industries</v>
          </cell>
          <cell r="B140" t="str">
            <v>2001A</v>
          </cell>
          <cell r="C140" t="str">
            <v>2002E</v>
          </cell>
          <cell r="D140" t="str">
            <v>2003E</v>
          </cell>
          <cell r="E140" t="str">
            <v>2004E</v>
          </cell>
          <cell r="G140" t="str">
            <v>Process Industries</v>
          </cell>
          <cell r="H140" t="str">
            <v>2003E</v>
          </cell>
        </row>
        <row r="141">
          <cell r="A141" t="str">
            <v>Marine &amp; Turbocharging</v>
          </cell>
          <cell r="B141">
            <v>52.005800000000008</v>
          </cell>
          <cell r="C141">
            <v>27.637368000000002</v>
          </cell>
          <cell r="D141">
            <v>40.626930960000003</v>
          </cell>
          <cell r="E141">
            <v>40.626930960000003</v>
          </cell>
          <cell r="G141" t="str">
            <v>Marine &amp; Turbocharging</v>
          </cell>
          <cell r="H141">
            <v>0.46763431103227771</v>
          </cell>
        </row>
        <row r="142">
          <cell r="A142" t="str">
            <v>Paper, Printing, Metals &amp; Minerals</v>
          </cell>
          <cell r="B142">
            <v>37.484699999999997</v>
          </cell>
          <cell r="C142">
            <v>10.683139499999999</v>
          </cell>
          <cell r="D142">
            <v>23.740310000000001</v>
          </cell>
          <cell r="E142">
            <v>23.740310000000001</v>
          </cell>
          <cell r="G142" t="str">
            <v>Paper, Printing, Metals &amp; Minerals</v>
          </cell>
          <cell r="H142">
            <v>0.2732616825394259</v>
          </cell>
        </row>
        <row r="143">
          <cell r="A143" t="str">
            <v>Petroleum, Chemical &amp; Life Sciences</v>
          </cell>
          <cell r="B143">
            <v>14.183399999999999</v>
          </cell>
          <cell r="C143">
            <v>5.6166263999999986</v>
          </cell>
          <cell r="D143">
            <v>12.244245551999997</v>
          </cell>
          <cell r="E143">
            <v>12.244245551999997</v>
          </cell>
          <cell r="G143" t="str">
            <v>Petroleum, Chemical &amp; Life Sciences</v>
          </cell>
          <cell r="H143">
            <v>0.14093679235719334</v>
          </cell>
        </row>
        <row r="144">
          <cell r="A144" t="str">
            <v>Pull-through Sales</v>
          </cell>
          <cell r="B144">
            <v>10.131</v>
          </cell>
          <cell r="C144">
            <v>4.8628799999999996</v>
          </cell>
          <cell r="D144">
            <v>10.266080000000001</v>
          </cell>
          <cell r="E144">
            <v>10.481667679999999</v>
          </cell>
          <cell r="G144" t="str">
            <v>Pull-through Sales</v>
          </cell>
          <cell r="H144">
            <v>0.11816721407110309</v>
          </cell>
        </row>
        <row r="145">
          <cell r="A145" t="str">
            <v>Total</v>
          </cell>
          <cell r="B145">
            <v>113.8049</v>
          </cell>
          <cell r="C145">
            <v>48.800013900000003</v>
          </cell>
          <cell r="D145">
            <v>86.877566512000001</v>
          </cell>
          <cell r="E145">
            <v>87.093154192</v>
          </cell>
          <cell r="G145" t="str">
            <v>Total</v>
          </cell>
          <cell r="H145">
            <v>1</v>
          </cell>
        </row>
        <row r="147">
          <cell r="A147" t="str">
            <v>Oil, Gas &amp; Petrochemicals</v>
          </cell>
          <cell r="B147" t="str">
            <v>2001A</v>
          </cell>
          <cell r="C147" t="str">
            <v>2002E</v>
          </cell>
          <cell r="D147" t="str">
            <v>2003E</v>
          </cell>
          <cell r="E147" t="str">
            <v>2004E</v>
          </cell>
          <cell r="G147" t="str">
            <v>Oil, Gas &amp; Petrochemicals</v>
          </cell>
          <cell r="H147" t="str">
            <v>2003E</v>
          </cell>
        </row>
        <row r="148">
          <cell r="A148" t="str">
            <v>Downstream</v>
          </cell>
          <cell r="B148">
            <v>18.42192</v>
          </cell>
          <cell r="C148">
            <v>-19.072827840000002</v>
          </cell>
          <cell r="D148">
            <v>92.980035720000004</v>
          </cell>
          <cell r="E148">
            <v>153.20248962480002</v>
          </cell>
          <cell r="G148" t="str">
            <v>Downstream</v>
          </cell>
          <cell r="H148">
            <v>0.38238409429281595</v>
          </cell>
        </row>
        <row r="149">
          <cell r="A149" t="str">
            <v>Upstream</v>
          </cell>
          <cell r="B149">
            <v>62.522880000000008</v>
          </cell>
          <cell r="C149">
            <v>129.29926968000001</v>
          </cell>
          <cell r="D149">
            <v>150.1787073024</v>
          </cell>
          <cell r="E149">
            <v>161.12923804320002</v>
          </cell>
          <cell r="G149" t="str">
            <v>Upstream</v>
          </cell>
          <cell r="H149">
            <v>0.61761590570718405</v>
          </cell>
        </row>
        <row r="150">
          <cell r="A150" t="str">
            <v>Total</v>
          </cell>
          <cell r="B150">
            <v>80.944800000000015</v>
          </cell>
          <cell r="C150">
            <v>110.22644184000001</v>
          </cell>
          <cell r="D150">
            <v>243.15874302240002</v>
          </cell>
          <cell r="E150">
            <v>314.33172766800004</v>
          </cell>
          <cell r="G150" t="str">
            <v>Total</v>
          </cell>
          <cell r="H150">
            <v>1</v>
          </cell>
        </row>
        <row r="153">
          <cell r="A153" t="str">
            <v>2001-2004 EBITDA By Division and Product Area</v>
          </cell>
        </row>
        <row r="155">
          <cell r="A155" t="str">
            <v>Automation</v>
          </cell>
          <cell r="B155" t="str">
            <v>2001A</v>
          </cell>
          <cell r="C155" t="str">
            <v>2002E</v>
          </cell>
          <cell r="D155" t="str">
            <v>2003E</v>
          </cell>
          <cell r="E155" t="str">
            <v>2004E</v>
          </cell>
        </row>
        <row r="156">
          <cell r="A156" t="str">
            <v>Sales</v>
          </cell>
          <cell r="B156">
            <v>5246</v>
          </cell>
          <cell r="C156">
            <v>4621.2013999999999</v>
          </cell>
          <cell r="D156">
            <v>4218.5950315999999</v>
          </cell>
          <cell r="E156">
            <v>4384.3942934582001</v>
          </cell>
        </row>
        <row r="157">
          <cell r="A157" t="str">
            <v>EBIT</v>
          </cell>
          <cell r="B157">
            <v>377.71200000000005</v>
          </cell>
          <cell r="C157">
            <v>236.390006</v>
          </cell>
          <cell r="D157">
            <v>216.23291724200001</v>
          </cell>
          <cell r="E157">
            <v>224.46769711532602</v>
          </cell>
        </row>
        <row r="158">
          <cell r="A158" t="str">
            <v>EBIT margin</v>
          </cell>
          <cell r="B158">
            <v>7.2000000000000008E-2</v>
          </cell>
          <cell r="C158">
            <v>5.1153365875808834E-2</v>
          </cell>
          <cell r="D158">
            <v>5.1257092852543533E-2</v>
          </cell>
          <cell r="E158">
            <v>5.1196968632644731E-2</v>
          </cell>
        </row>
        <row r="160">
          <cell r="A160" t="str">
            <v>Utilities</v>
          </cell>
          <cell r="B160" t="str">
            <v>2001A</v>
          </cell>
          <cell r="C160" t="str">
            <v>2002E</v>
          </cell>
          <cell r="D160" t="str">
            <v>2003E</v>
          </cell>
          <cell r="E160" t="str">
            <v>2004E</v>
          </cell>
        </row>
        <row r="161">
          <cell r="A161" t="str">
            <v>Sales</v>
          </cell>
          <cell r="B161">
            <v>5649</v>
          </cell>
          <cell r="C161">
            <v>5225.4944699999996</v>
          </cell>
          <cell r="D161">
            <v>5429.5578162000002</v>
          </cell>
          <cell r="E161">
            <v>5642.631396486001</v>
          </cell>
        </row>
        <row r="162">
          <cell r="A162" t="str">
            <v>EBIT</v>
          </cell>
          <cell r="B162">
            <v>144.95334000000003</v>
          </cell>
          <cell r="C162">
            <v>52.254944700000003</v>
          </cell>
          <cell r="D162">
            <v>141.06274038360002</v>
          </cell>
          <cell r="E162">
            <v>146.480556708108</v>
          </cell>
        </row>
        <row r="163">
          <cell r="A163" t="str">
            <v>EBIT margin</v>
          </cell>
          <cell r="B163">
            <v>2.5660000000000006E-2</v>
          </cell>
          <cell r="C163">
            <v>1.0000000000000002E-2</v>
          </cell>
          <cell r="D163">
            <v>2.5980520911429578E-2</v>
          </cell>
          <cell r="E163">
            <v>2.5959618202126417E-2</v>
          </cell>
        </row>
        <row r="165">
          <cell r="A165" t="str">
            <v>Manu. &amp; Con. Industries</v>
          </cell>
          <cell r="B165" t="str">
            <v>2001A</v>
          </cell>
          <cell r="C165" t="str">
            <v>2002E</v>
          </cell>
          <cell r="D165" t="str">
            <v>2003E</v>
          </cell>
          <cell r="E165" t="str">
            <v>2004E</v>
          </cell>
        </row>
        <row r="166">
          <cell r="A166" t="str">
            <v>Sales</v>
          </cell>
          <cell r="B166">
            <v>4780</v>
          </cell>
          <cell r="C166">
            <v>4114.5762000000004</v>
          </cell>
          <cell r="D166">
            <v>4086.4030234000002</v>
          </cell>
          <cell r="E166">
            <v>4147.0396295588007</v>
          </cell>
        </row>
        <row r="167">
          <cell r="A167" t="str">
            <v>EBIT</v>
          </cell>
          <cell r="B167">
            <v>92.397400000000005</v>
          </cell>
          <cell r="C167">
            <v>41.145762000000005</v>
          </cell>
          <cell r="D167">
            <v>73.257247998000011</v>
          </cell>
          <cell r="E167">
            <v>82.273598446476001</v>
          </cell>
        </row>
        <row r="168">
          <cell r="A168" t="str">
            <v>EBIT margin</v>
          </cell>
          <cell r="B168">
            <v>1.933E-2</v>
          </cell>
          <cell r="C168">
            <v>0.01</v>
          </cell>
          <cell r="D168">
            <v>1.7927073658302053E-2</v>
          </cell>
          <cell r="E168">
            <v>1.9839115560906517E-2</v>
          </cell>
        </row>
        <row r="170">
          <cell r="A170" t="str">
            <v>Power Technology</v>
          </cell>
          <cell r="B170" t="str">
            <v>2001A</v>
          </cell>
          <cell r="C170" t="str">
            <v>2002E</v>
          </cell>
          <cell r="D170" t="str">
            <v>2003E</v>
          </cell>
          <cell r="E170" t="str">
            <v>2004E</v>
          </cell>
        </row>
        <row r="171">
          <cell r="A171" t="str">
            <v>Sales</v>
          </cell>
          <cell r="B171">
            <v>4042</v>
          </cell>
          <cell r="C171">
            <v>4124.8609999999999</v>
          </cell>
          <cell r="D171">
            <v>4298.5659500000002</v>
          </cell>
          <cell r="E171">
            <v>4444.9511675120002</v>
          </cell>
        </row>
        <row r="172">
          <cell r="A172" t="str">
            <v>EBIT</v>
          </cell>
          <cell r="B172">
            <v>234.43600000000001</v>
          </cell>
          <cell r="C172">
            <v>141.114304</v>
          </cell>
          <cell r="D172">
            <v>148.34528031999997</v>
          </cell>
          <cell r="E172">
            <v>154.22224638076</v>
          </cell>
        </row>
        <row r="173">
          <cell r="A173" t="str">
            <v>EBIT margin</v>
          </cell>
          <cell r="B173">
            <v>5.8000000000000003E-2</v>
          </cell>
          <cell r="C173">
            <v>3.4210681038706517E-2</v>
          </cell>
          <cell r="D173">
            <v>3.451041162227602E-2</v>
          </cell>
          <cell r="E173">
            <v>3.4696049645711574E-2</v>
          </cell>
        </row>
        <row r="175">
          <cell r="A175" t="str">
            <v>Process Industries</v>
          </cell>
          <cell r="B175" t="str">
            <v>2001A</v>
          </cell>
          <cell r="C175" t="str">
            <v>2002E</v>
          </cell>
          <cell r="D175" t="str">
            <v>2003E</v>
          </cell>
          <cell r="E175" t="str">
            <v>2004E</v>
          </cell>
        </row>
        <row r="176">
          <cell r="A176" t="str">
            <v>Sales</v>
          </cell>
          <cell r="B176">
            <v>3377</v>
          </cell>
          <cell r="C176">
            <v>3042.3393000000001</v>
          </cell>
          <cell r="D176">
            <v>2989.6472936</v>
          </cell>
          <cell r="E176">
            <v>3000.4266775999999</v>
          </cell>
        </row>
        <row r="177">
          <cell r="A177" t="str">
            <v>EBIT</v>
          </cell>
          <cell r="B177">
            <v>113.8049</v>
          </cell>
          <cell r="C177">
            <v>48.800013900000003</v>
          </cell>
          <cell r="D177">
            <v>86.877566512000001</v>
          </cell>
          <cell r="E177">
            <v>87.093154192</v>
          </cell>
        </row>
        <row r="178">
          <cell r="A178" t="str">
            <v>EBIT margin</v>
          </cell>
          <cell r="B178">
            <v>3.3700000000000001E-2</v>
          </cell>
          <cell r="C178">
            <v>1.604029304029304E-2</v>
          </cell>
          <cell r="D178">
            <v>2.9059470225126761E-2</v>
          </cell>
          <cell r="E178">
            <v>2.9026923018050425E-2</v>
          </cell>
        </row>
        <row r="180">
          <cell r="A180" t="str">
            <v>Oil, Gas &amp; Petrochemicals</v>
          </cell>
          <cell r="B180" t="str">
            <v>2001A</v>
          </cell>
          <cell r="C180" t="str">
            <v>2002E</v>
          </cell>
          <cell r="D180" t="str">
            <v>2003E</v>
          </cell>
          <cell r="E180" t="str">
            <v>2004E</v>
          </cell>
        </row>
        <row r="181">
          <cell r="A181" t="str">
            <v>Sales</v>
          </cell>
          <cell r="B181">
            <v>3489</v>
          </cell>
          <cell r="C181">
            <v>3980.3907600000002</v>
          </cell>
          <cell r="D181">
            <v>3948.4650144000002</v>
          </cell>
          <cell r="E181">
            <v>4043.077930032</v>
          </cell>
        </row>
        <row r="182">
          <cell r="A182" t="str">
            <v>EBIT</v>
          </cell>
          <cell r="B182">
            <v>80.944800000000015</v>
          </cell>
          <cell r="C182">
            <v>110.22644184000001</v>
          </cell>
          <cell r="D182">
            <v>243.15874302240002</v>
          </cell>
          <cell r="E182">
            <v>314.33172766800004</v>
          </cell>
        </row>
        <row r="183">
          <cell r="A183" t="str">
            <v>EBIT margin</v>
          </cell>
          <cell r="B183">
            <v>2.3200000000000005E-2</v>
          </cell>
          <cell r="C183">
            <v>2.7692367027804074E-2</v>
          </cell>
          <cell r="D183">
            <v>6.1583106887259549E-2</v>
          </cell>
          <cell r="E183">
            <v>7.7745651483277792E-2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&amp;D Benchmarking"/>
      <sheetName val="Gross Profit Benchmarking"/>
      <sheetName val="Graphs"/>
      <sheetName val="Output EUR"/>
      <sheetName val="ABB"/>
      <sheetName val="ALS"/>
      <sheetName val="CBE"/>
      <sheetName val="EMR"/>
      <sheetName val="ETN"/>
      <sheetName val="GEWS"/>
      <sheetName val="HUBB"/>
      <sheetName val="HON"/>
      <sheetName val="ROK"/>
      <sheetName val="SIE"/>
      <sheetName val="SU"/>
      <sheetName val="Update"/>
      <sheetName val="ABB 01-04"/>
    </sheetNames>
    <sheetDataSet>
      <sheetData sheetId="0" refreshError="1"/>
      <sheetData sheetId="1" refreshError="1"/>
      <sheetData sheetId="2" refreshError="1">
        <row r="1">
          <cell r="B1" t="str">
            <v xml:space="preserve"> </v>
          </cell>
        </row>
        <row r="2">
          <cell r="B2" t="str">
            <v xml:space="preserve">Company </v>
          </cell>
          <cell r="C2" t="str">
            <v>Ticker</v>
          </cell>
          <cell r="D2" t="str">
            <v>R&amp;D/Sales</v>
          </cell>
          <cell r="E2" t="str">
            <v>EBITDA Margin</v>
          </cell>
          <cell r="F2" t="str">
            <v>ROCE</v>
          </cell>
          <cell r="G2" t="str">
            <v>FCF/Sales</v>
          </cell>
        </row>
        <row r="4">
          <cell r="B4" t="str">
            <v>Schneider Electric</v>
          </cell>
          <cell r="C4" t="str">
            <v>SU</v>
          </cell>
          <cell r="D4">
            <v>5.1343499228104245E-2</v>
          </cell>
          <cell r="E4">
            <v>0.1571230432831078</v>
          </cell>
          <cell r="F4">
            <v>0.15966068609067871</v>
          </cell>
          <cell r="G4">
            <v>1.3891564261067663E-3</v>
          </cell>
        </row>
        <row r="5">
          <cell r="B5" t="str">
            <v>Siemens</v>
          </cell>
          <cell r="C5" t="str">
            <v>SIE</v>
          </cell>
          <cell r="D5">
            <v>7.6900733138894131E-2</v>
          </cell>
          <cell r="E5">
            <v>6.788585014510104E-2</v>
          </cell>
          <cell r="F5">
            <v>4.3348599542829457E-2</v>
          </cell>
          <cell r="G5">
            <v>-2.8114148857425348E-2</v>
          </cell>
        </row>
        <row r="6">
          <cell r="B6" t="str">
            <v>Honeywell</v>
          </cell>
          <cell r="C6" t="str">
            <v>HON</v>
          </cell>
          <cell r="D6" t="str">
            <v>na</v>
          </cell>
          <cell r="E6">
            <v>0.13814135462613983</v>
          </cell>
          <cell r="F6">
            <v>0.16928354530627118</v>
          </cell>
          <cell r="G6">
            <v>3.468874435564747E-2</v>
          </cell>
        </row>
        <row r="7">
          <cell r="B7" t="str">
            <v>Emerson</v>
          </cell>
          <cell r="C7" t="str">
            <v>EMR</v>
          </cell>
          <cell r="D7">
            <v>3.9669132593353522E-2</v>
          </cell>
          <cell r="E7">
            <v>0.19408822626422434</v>
          </cell>
          <cell r="F7">
            <v>0.23312878407716789</v>
          </cell>
          <cell r="G7">
            <v>4.1287136781495377E-2</v>
          </cell>
        </row>
        <row r="8">
          <cell r="B8" t="str">
            <v>ABB</v>
          </cell>
          <cell r="C8" t="str">
            <v>ABB</v>
          </cell>
          <cell r="D8">
            <v>2.9543964741642639E-2</v>
          </cell>
          <cell r="E8">
            <v>7.503790481160813E-2</v>
          </cell>
          <cell r="F8">
            <v>0.21646731258096813</v>
          </cell>
          <cell r="G8">
            <v>1.8723138060086249E-2</v>
          </cell>
        </row>
        <row r="9">
          <cell r="B9" t="str">
            <v>Eaton</v>
          </cell>
          <cell r="C9" t="str">
            <v>ETN</v>
          </cell>
          <cell r="D9">
            <v>3.2238851876912965E-2</v>
          </cell>
          <cell r="E9">
            <v>0.13221828567386909</v>
          </cell>
          <cell r="F9">
            <v>0.122286428258193</v>
          </cell>
          <cell r="G9">
            <v>1.1961564966501454E-2</v>
          </cell>
        </row>
        <row r="10">
          <cell r="B10" t="str">
            <v>Rockwell</v>
          </cell>
          <cell r="C10" t="str">
            <v>ROK</v>
          </cell>
          <cell r="D10">
            <v>4.2022699349350288E-2</v>
          </cell>
          <cell r="E10">
            <v>0.14852178929702328</v>
          </cell>
          <cell r="F10">
            <v>0.1399881346617981</v>
          </cell>
          <cell r="G10">
            <v>0.16223384375288433</v>
          </cell>
        </row>
        <row r="11">
          <cell r="B11" t="str">
            <v>Cooper Industries</v>
          </cell>
          <cell r="C11" t="str">
            <v>CBE</v>
          </cell>
          <cell r="D11">
            <v>1.3385518464543117E-2</v>
          </cell>
          <cell r="E11">
            <v>0.16472542460376005</v>
          </cell>
          <cell r="F11">
            <v>0.17732090754100402</v>
          </cell>
          <cell r="G11">
            <v>3.6275713301367245E-2</v>
          </cell>
        </row>
        <row r="12">
          <cell r="B12" t="str">
            <v>Alstom</v>
          </cell>
          <cell r="C12" t="str">
            <v>ALS</v>
          </cell>
          <cell r="D12">
            <v>2.7107726924389428E-2</v>
          </cell>
          <cell r="E12">
            <v>6.6752206890238197E-2</v>
          </cell>
          <cell r="F12">
            <v>0.24145997824336521</v>
          </cell>
          <cell r="G12">
            <v>-1.5574361695836484E-2</v>
          </cell>
        </row>
        <row r="13">
          <cell r="B13" t="str">
            <v>Hubbell</v>
          </cell>
          <cell r="C13" t="str">
            <v>HUBB</v>
          </cell>
          <cell r="D13">
            <v>7.6875544684113836E-3</v>
          </cell>
          <cell r="E13">
            <v>0.13929346952829563</v>
          </cell>
          <cell r="F13">
            <v>0.15128262169444545</v>
          </cell>
          <cell r="G13">
            <v>3.916055012898164E-2</v>
          </cell>
        </row>
        <row r="14">
          <cell r="B14" t="str">
            <v>Gewiss</v>
          </cell>
          <cell r="C14" t="str">
            <v>GEWS</v>
          </cell>
          <cell r="D14">
            <v>2.3333333333333331E-2</v>
          </cell>
          <cell r="E14">
            <v>0.22033280845291542</v>
          </cell>
          <cell r="F14">
            <v>0.21082305324223433</v>
          </cell>
          <cell r="G14">
            <v>-7.3570906135425173E-3</v>
          </cell>
        </row>
        <row r="16">
          <cell r="B16" t="str">
            <v>Median</v>
          </cell>
          <cell r="D16">
            <v>3.08914083092778E-2</v>
          </cell>
          <cell r="E16">
            <v>0.13929346952829563</v>
          </cell>
          <cell r="F16">
            <v>0.16928354530627118</v>
          </cell>
          <cell r="G16">
            <v>1.8723138060086249E-2</v>
          </cell>
        </row>
        <row r="17">
          <cell r="B17" t="str">
            <v>Max</v>
          </cell>
          <cell r="D17">
            <v>7.6900733138894131E-2</v>
          </cell>
          <cell r="E17">
            <v>0.22033280845291542</v>
          </cell>
          <cell r="F17">
            <v>0.24145997824336521</v>
          </cell>
          <cell r="G17">
            <v>0.16223384375288433</v>
          </cell>
        </row>
        <row r="18">
          <cell r="B18" t="str">
            <v>Min</v>
          </cell>
          <cell r="D18">
            <v>7.6875544684113836E-3</v>
          </cell>
          <cell r="E18">
            <v>6.6752206890238197E-2</v>
          </cell>
          <cell r="F18">
            <v>4.3348599542829457E-2</v>
          </cell>
          <cell r="G18">
            <v>-2.8114148857425348E-2</v>
          </cell>
        </row>
        <row r="23">
          <cell r="B23" t="str">
            <v>R&amp;D/Sales</v>
          </cell>
        </row>
        <row r="25">
          <cell r="P25" t="str">
            <v>Company</v>
          </cell>
          <cell r="Q25" t="str">
            <v>Ticker</v>
          </cell>
          <cell r="R25" t="str">
            <v>R&amp;D/Sales</v>
          </cell>
        </row>
        <row r="27">
          <cell r="P27" t="str">
            <v>Siemens</v>
          </cell>
          <cell r="Q27" t="str">
            <v>SIE</v>
          </cell>
          <cell r="R27">
            <v>7.6900733138894131E-2</v>
          </cell>
        </row>
        <row r="28">
          <cell r="P28" t="str">
            <v>Schneider Electric</v>
          </cell>
          <cell r="Q28" t="str">
            <v>SU</v>
          </cell>
          <cell r="R28">
            <v>5.1343499228104245E-2</v>
          </cell>
        </row>
        <row r="29">
          <cell r="P29" t="str">
            <v>Rockwell</v>
          </cell>
          <cell r="Q29" t="str">
            <v>ROK</v>
          </cell>
          <cell r="R29">
            <v>4.2022699349350288E-2</v>
          </cell>
        </row>
        <row r="30">
          <cell r="P30" t="str">
            <v>Emerson</v>
          </cell>
          <cell r="Q30" t="str">
            <v>EMR</v>
          </cell>
          <cell r="R30">
            <v>3.9669132593353522E-2</v>
          </cell>
        </row>
        <row r="31">
          <cell r="P31" t="str">
            <v>Eaton</v>
          </cell>
          <cell r="Q31" t="str">
            <v>ETN</v>
          </cell>
          <cell r="R31">
            <v>3.2238851876912965E-2</v>
          </cell>
        </row>
        <row r="32">
          <cell r="P32" t="str">
            <v>ABB</v>
          </cell>
          <cell r="Q32" t="str">
            <v>ABB</v>
          </cell>
          <cell r="R32">
            <v>2.9543964741642639E-2</v>
          </cell>
        </row>
        <row r="33">
          <cell r="P33" t="str">
            <v>Alstom</v>
          </cell>
          <cell r="Q33" t="str">
            <v>ALS</v>
          </cell>
          <cell r="R33">
            <v>2.7107726924389428E-2</v>
          </cell>
        </row>
        <row r="34">
          <cell r="P34" t="str">
            <v>Gewiss</v>
          </cell>
          <cell r="Q34" t="str">
            <v>GEWS</v>
          </cell>
          <cell r="R34">
            <v>2.3333333333333331E-2</v>
          </cell>
        </row>
        <row r="35">
          <cell r="P35" t="str">
            <v>Cooper Industries</v>
          </cell>
          <cell r="Q35" t="str">
            <v>CBE</v>
          </cell>
          <cell r="R35">
            <v>1.3385518464543117E-2</v>
          </cell>
        </row>
        <row r="36">
          <cell r="P36" t="str">
            <v>Hubbell</v>
          </cell>
          <cell r="Q36" t="str">
            <v>HUBB</v>
          </cell>
          <cell r="R36">
            <v>7.6875544684113836E-3</v>
          </cell>
        </row>
        <row r="37">
          <cell r="P37" t="str">
            <v>Honeywell</v>
          </cell>
          <cell r="Q37" t="str">
            <v>HON</v>
          </cell>
          <cell r="R37" t="str">
            <v>na</v>
          </cell>
        </row>
        <row r="39">
          <cell r="P39" t="str">
            <v>Median</v>
          </cell>
          <cell r="R39">
            <v>3.08914083092778E-2</v>
          </cell>
        </row>
        <row r="40">
          <cell r="P40" t="str">
            <v>Max</v>
          </cell>
          <cell r="R40">
            <v>7.6900733138894131E-2</v>
          </cell>
        </row>
        <row r="41">
          <cell r="P41" t="str">
            <v>Min</v>
          </cell>
          <cell r="R41">
            <v>7.6875544684113836E-3</v>
          </cell>
        </row>
        <row r="49">
          <cell r="B49" t="str">
            <v>EBITDA Margin</v>
          </cell>
        </row>
        <row r="50">
          <cell r="P50" t="str">
            <v xml:space="preserve">Company </v>
          </cell>
          <cell r="Q50" t="str">
            <v>Ticker</v>
          </cell>
          <cell r="R50" t="str">
            <v>EBITDA Margin</v>
          </cell>
        </row>
        <row r="52">
          <cell r="P52" t="str">
            <v>Gewiss</v>
          </cell>
          <cell r="Q52" t="str">
            <v>GEWS</v>
          </cell>
          <cell r="R52">
            <v>0.22033280845291542</v>
          </cell>
        </row>
        <row r="53">
          <cell r="P53" t="str">
            <v>Emerson</v>
          </cell>
          <cell r="Q53" t="str">
            <v>EMR</v>
          </cell>
          <cell r="R53">
            <v>0.19408822626422434</v>
          </cell>
        </row>
        <row r="54">
          <cell r="P54" t="str">
            <v>Cooper Industries</v>
          </cell>
          <cell r="Q54" t="str">
            <v>CBE</v>
          </cell>
          <cell r="R54">
            <v>0.16472542460376005</v>
          </cell>
        </row>
        <row r="55">
          <cell r="P55" t="str">
            <v>Schneider Electric</v>
          </cell>
          <cell r="Q55" t="str">
            <v>SU</v>
          </cell>
          <cell r="R55">
            <v>0.1571230432831078</v>
          </cell>
        </row>
        <row r="56">
          <cell r="P56" t="str">
            <v>Rockwell</v>
          </cell>
          <cell r="Q56" t="str">
            <v>ROK</v>
          </cell>
          <cell r="R56">
            <v>0.14852178929702328</v>
          </cell>
        </row>
        <row r="57">
          <cell r="P57" t="str">
            <v>Hubbell</v>
          </cell>
          <cell r="Q57" t="str">
            <v>HUBB</v>
          </cell>
          <cell r="R57">
            <v>0.13929346952829563</v>
          </cell>
        </row>
        <row r="58">
          <cell r="P58" t="str">
            <v>Honeywell</v>
          </cell>
          <cell r="Q58" t="str">
            <v>HON</v>
          </cell>
          <cell r="R58">
            <v>0.13814135462613983</v>
          </cell>
        </row>
        <row r="59">
          <cell r="P59" t="str">
            <v>Eaton</v>
          </cell>
          <cell r="Q59" t="str">
            <v>ETN</v>
          </cell>
          <cell r="R59">
            <v>0.13221828567386909</v>
          </cell>
        </row>
        <row r="60">
          <cell r="P60" t="str">
            <v>ABB</v>
          </cell>
          <cell r="Q60" t="str">
            <v>ABB</v>
          </cell>
          <cell r="R60">
            <v>7.503790481160813E-2</v>
          </cell>
        </row>
        <row r="61">
          <cell r="P61" t="str">
            <v>Siemens</v>
          </cell>
          <cell r="Q61" t="str">
            <v>SIE</v>
          </cell>
          <cell r="R61">
            <v>6.788585014510104E-2</v>
          </cell>
        </row>
        <row r="62">
          <cell r="P62" t="str">
            <v>Alstom</v>
          </cell>
          <cell r="Q62" t="str">
            <v>ALS</v>
          </cell>
          <cell r="R62">
            <v>6.6752206890238197E-2</v>
          </cell>
        </row>
        <row r="64">
          <cell r="P64" t="str">
            <v>Median</v>
          </cell>
          <cell r="R64">
            <v>0.13929346952829563</v>
          </cell>
        </row>
        <row r="65">
          <cell r="P65" t="str">
            <v>Max</v>
          </cell>
          <cell r="R65">
            <v>0.22033280845291542</v>
          </cell>
        </row>
        <row r="66">
          <cell r="P66" t="str">
            <v>Min</v>
          </cell>
          <cell r="R66">
            <v>6.6752206890238197E-2</v>
          </cell>
        </row>
        <row r="75">
          <cell r="B75" t="str">
            <v>ROCE</v>
          </cell>
        </row>
        <row r="76">
          <cell r="P76" t="str">
            <v xml:space="preserve">Company </v>
          </cell>
          <cell r="Q76" t="str">
            <v>Ticker</v>
          </cell>
          <cell r="R76" t="str">
            <v>ROCE</v>
          </cell>
        </row>
        <row r="78">
          <cell r="P78" t="str">
            <v>Alstom</v>
          </cell>
          <cell r="Q78" t="str">
            <v>ALS</v>
          </cell>
          <cell r="R78">
            <v>0.24145997824336521</v>
          </cell>
        </row>
        <row r="79">
          <cell r="P79" t="str">
            <v>Emerson</v>
          </cell>
          <cell r="Q79" t="str">
            <v>EMR</v>
          </cell>
          <cell r="R79">
            <v>0.23312878407716789</v>
          </cell>
        </row>
        <row r="80">
          <cell r="P80" t="str">
            <v>ABB</v>
          </cell>
          <cell r="Q80" t="str">
            <v>ABB</v>
          </cell>
          <cell r="R80">
            <v>0.21646731258096813</v>
          </cell>
        </row>
        <row r="81">
          <cell r="P81" t="str">
            <v>Gewiss</v>
          </cell>
          <cell r="Q81" t="str">
            <v>GEWS</v>
          </cell>
          <cell r="R81">
            <v>0.21082305324223433</v>
          </cell>
        </row>
        <row r="82">
          <cell r="P82" t="str">
            <v>Cooper Industries</v>
          </cell>
          <cell r="Q82" t="str">
            <v>CBE</v>
          </cell>
          <cell r="R82">
            <v>0.17732090754100402</v>
          </cell>
        </row>
        <row r="83">
          <cell r="P83" t="str">
            <v>Honeywell</v>
          </cell>
          <cell r="Q83" t="str">
            <v>HON</v>
          </cell>
          <cell r="R83">
            <v>0.16928354530627118</v>
          </cell>
        </row>
        <row r="84">
          <cell r="P84" t="str">
            <v>Schneider Electric</v>
          </cell>
          <cell r="Q84" t="str">
            <v>SU</v>
          </cell>
          <cell r="R84">
            <v>0.15966068609067871</v>
          </cell>
        </row>
        <row r="85">
          <cell r="P85" t="str">
            <v>Hubbell</v>
          </cell>
          <cell r="Q85" t="str">
            <v>HUBB</v>
          </cell>
          <cell r="R85">
            <v>0.15128262169444545</v>
          </cell>
        </row>
        <row r="86">
          <cell r="P86" t="str">
            <v>Rockwell</v>
          </cell>
          <cell r="Q86" t="str">
            <v>ROK</v>
          </cell>
          <cell r="R86">
            <v>0.1399881346617981</v>
          </cell>
        </row>
        <row r="87">
          <cell r="P87" t="str">
            <v>Eaton</v>
          </cell>
          <cell r="Q87" t="str">
            <v>ETN</v>
          </cell>
          <cell r="R87">
            <v>0.122286428258193</v>
          </cell>
        </row>
        <row r="88">
          <cell r="P88" t="str">
            <v>Siemens</v>
          </cell>
          <cell r="Q88" t="str">
            <v>SIE</v>
          </cell>
          <cell r="R88">
            <v>4.3348599542829457E-2</v>
          </cell>
        </row>
        <row r="90">
          <cell r="P90" t="str">
            <v>Median</v>
          </cell>
          <cell r="R90">
            <v>0.16928354530627118</v>
          </cell>
        </row>
        <row r="91">
          <cell r="P91" t="str">
            <v>Max</v>
          </cell>
          <cell r="R91">
            <v>0.24145997824336521</v>
          </cell>
        </row>
        <row r="92">
          <cell r="P92" t="str">
            <v>Min</v>
          </cell>
          <cell r="R92">
            <v>4.3348599542829457E-2</v>
          </cell>
        </row>
        <row r="103">
          <cell r="P103" t="str">
            <v>Company</v>
          </cell>
          <cell r="Q103" t="str">
            <v>Ticker</v>
          </cell>
          <cell r="R103" t="str">
            <v>FCF/Sales</v>
          </cell>
        </row>
        <row r="105">
          <cell r="P105" t="str">
            <v>Rockwell</v>
          </cell>
          <cell r="Q105" t="str">
            <v>ROK</v>
          </cell>
          <cell r="R105">
            <v>0.16223384375288433</v>
          </cell>
        </row>
        <row r="106">
          <cell r="P106" t="str">
            <v>Cooper Industries</v>
          </cell>
          <cell r="Q106" t="str">
            <v>CBE</v>
          </cell>
          <cell r="R106">
            <v>3.6275713301367245E-2</v>
          </cell>
        </row>
        <row r="107">
          <cell r="P107" t="str">
            <v>Emerson</v>
          </cell>
          <cell r="Q107" t="str">
            <v>EMR</v>
          </cell>
          <cell r="R107">
            <v>4.1287136781495377E-2</v>
          </cell>
        </row>
        <row r="108">
          <cell r="P108" t="str">
            <v>Hubbell</v>
          </cell>
          <cell r="Q108" t="str">
            <v>HUBB</v>
          </cell>
          <cell r="R108">
            <v>3.916055012898164E-2</v>
          </cell>
        </row>
        <row r="109">
          <cell r="P109" t="str">
            <v>Honeywell</v>
          </cell>
          <cell r="Q109" t="str">
            <v>HON</v>
          </cell>
          <cell r="R109">
            <v>3.468874435564747E-2</v>
          </cell>
        </row>
        <row r="110">
          <cell r="P110" t="str">
            <v>ABB</v>
          </cell>
          <cell r="Q110" t="str">
            <v>ABB</v>
          </cell>
          <cell r="R110">
            <v>1.8723138060086249E-2</v>
          </cell>
        </row>
        <row r="111">
          <cell r="P111" t="str">
            <v>Eaton</v>
          </cell>
          <cell r="Q111" t="str">
            <v>ETN</v>
          </cell>
          <cell r="R111">
            <v>1.1961564966501454E-2</v>
          </cell>
        </row>
        <row r="112">
          <cell r="P112" t="str">
            <v>Schneider Electric</v>
          </cell>
          <cell r="Q112" t="str">
            <v>SU</v>
          </cell>
          <cell r="R112">
            <v>1.3891564261067663E-3</v>
          </cell>
        </row>
        <row r="113">
          <cell r="P113" t="str">
            <v>Gewiss</v>
          </cell>
          <cell r="Q113" t="str">
            <v>GEWS</v>
          </cell>
          <cell r="R113">
            <v>-7.3570906135425173E-3</v>
          </cell>
        </row>
        <row r="114">
          <cell r="P114" t="str">
            <v>Alstom</v>
          </cell>
          <cell r="Q114" t="str">
            <v>ALS</v>
          </cell>
          <cell r="R114">
            <v>-1.5574361695836484E-2</v>
          </cell>
        </row>
        <row r="115">
          <cell r="P115" t="str">
            <v>Siemens</v>
          </cell>
          <cell r="Q115" t="str">
            <v>SIE</v>
          </cell>
          <cell r="R115">
            <v>-2.8114148857425348E-2</v>
          </cell>
        </row>
        <row r="117">
          <cell r="P117" t="str">
            <v>Median</v>
          </cell>
          <cell r="R117">
            <v>1.8723138060086249E-2</v>
          </cell>
        </row>
        <row r="118">
          <cell r="P118" t="str">
            <v>Max</v>
          </cell>
          <cell r="R118">
            <v>0.16223384375288433</v>
          </cell>
        </row>
        <row r="119">
          <cell r="P119" t="str">
            <v>Min</v>
          </cell>
          <cell r="R119">
            <v>-2.8114148857425348E-2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 STMTS W late entries"/>
      <sheetName val="Op Plan in RBC Format"/>
      <sheetName val="Adj Act Download"/>
      <sheetName val="INC STMTS ties to lex"/>
      <sheetName val="Act Download"/>
      <sheetName val="Jan Final Ledger and lex"/>
      <sheetName val="Allocation of Admin"/>
      <sheetName val="Monthly GP format Plan"/>
      <sheetName val="Plan Download"/>
      <sheetName val="Final Alloc of Ad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Sources"/>
      <sheetName val="Slide 2"/>
      <sheetName val="Total Construction Spending"/>
      <sheetName val="Private Construction Spending"/>
      <sheetName val="Res v. NonRes v. Infra"/>
      <sheetName val="TCS YoY Growth"/>
      <sheetName val="PCS YoY Growth"/>
      <sheetName val="GDP"/>
      <sheetName val="Page 3"/>
      <sheetName val="Housing Starts-Annual"/>
      <sheetName val="Single Family Delinquency"/>
      <sheetName val="Page4"/>
      <sheetName val="New Homes Data"/>
      <sheetName val="New Homes Sold"/>
      <sheetName val="Total Housing Inventory"/>
      <sheetName val="Inventory of Homes AFS"/>
      <sheetName val="Exisiting Homes Data"/>
      <sheetName val="Exisiting Home Sales"/>
      <sheetName val="Months Supply Homes AFS"/>
      <sheetName val="Combined Data"/>
      <sheetName val="New_Exisiting Sales"/>
      <sheetName val="Inventory_New_Exisiting"/>
      <sheetName val="Months Supply AFS"/>
      <sheetName val="HomeOwnership Rates"/>
      <sheetName val="Page5"/>
      <sheetName val="Foreclosure share of home sales"/>
      <sheetName val="first mortgage loan defaults"/>
      <sheetName val="Page6"/>
      <sheetName val="Median US Home Prices"/>
      <sheetName val="Affordability"/>
      <sheetName val="30 yr Mortgage rate"/>
      <sheetName val="Page 7"/>
      <sheetName val="Personal Savings Rate"/>
      <sheetName val="Unemployment rate"/>
      <sheetName val="Confidence Index"/>
      <sheetName val="Mortgage Loan tightening stds"/>
      <sheetName val="Page 10"/>
      <sheetName val="LIRA"/>
      <sheetName val="Home Eq Cash out"/>
      <sheetName val="Remodeling Market Index"/>
      <sheetName val="Page 11"/>
      <sheetName val="Private Non-resGDP"/>
      <sheetName val="Private Nonres compon"/>
      <sheetName val="Page 12"/>
      <sheetName val="ABI Non Res Correl"/>
      <sheetName val="CMBS Issuance"/>
      <sheetName val="Loan Delinquency"/>
      <sheetName val="Page 13"/>
      <sheetName val="Non Res Components"/>
      <sheetName val="StatevsFed"/>
      <sheetName val="GDP vs. Non Res"/>
      <sheetName val="Sheet2"/>
      <sheetName val="Payor Mapping.ACO"/>
      <sheetName val="Procedure Mapping.ACO"/>
      <sheetName val="Payor Mapping.AGD"/>
      <sheetName val="Payor Mapping.ALE"/>
      <sheetName val="Payor Mapping.ASA"/>
      <sheetName val="Payor Mapping.ASD"/>
      <sheetName val="Payor Mapping.ATP"/>
      <sheetName val="Payor Mapping.AVM"/>
      <sheetName val="Procedure Mapping.AVM"/>
      <sheetName val="Sheet1"/>
      <sheetName val="Credit Summary HY 2"/>
      <sheetName val="DCF CHI"/>
      <sheetName val="Cover"/>
      <sheetName val="Shrs Traded 1yr"/>
      <sheetName val="Stock Data"/>
      <sheetName val="VAL MATRIX"/>
      <sheetName val="capital.structure"/>
      <sheetName val="Industrial"/>
    </sheetNames>
    <sheetDataSet>
      <sheetData sheetId="0"/>
      <sheetData sheetId="1"/>
      <sheetData sheetId="2">
        <row r="1">
          <cell r="C1">
            <v>33970</v>
          </cell>
        </row>
      </sheetData>
      <sheetData sheetId="3"/>
      <sheetData sheetId="4">
        <row r="2">
          <cell r="B2" t="str">
            <v>Non-Residential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B1" t="str">
            <v>Exisiting Home Sales</v>
          </cell>
        </row>
      </sheetData>
      <sheetData sheetId="21">
        <row r="1">
          <cell r="B1" t="str">
            <v>Exisiting Home Sales</v>
          </cell>
        </row>
      </sheetData>
      <sheetData sheetId="22">
        <row r="1">
          <cell r="C1" t="str">
            <v>Exisiting Months Supply</v>
          </cell>
        </row>
      </sheetData>
      <sheetData sheetId="23">
        <row r="1">
          <cell r="A1" t="str">
            <v>Table with row headings in column A and column headings in rows 9-10 and 334-335.</v>
          </cell>
        </row>
      </sheetData>
      <sheetData sheetId="24"/>
      <sheetData sheetId="25"/>
      <sheetData sheetId="26"/>
      <sheetData sheetId="27"/>
      <sheetData sheetId="28">
        <row r="1">
          <cell r="C1" t="str">
            <v>Median</v>
          </cell>
        </row>
      </sheetData>
      <sheetData sheetId="29">
        <row r="1">
          <cell r="F1" t="str">
            <v>HOUSING AFFORDABILITY INDEX</v>
          </cell>
        </row>
      </sheetData>
      <sheetData sheetId="30">
        <row r="1">
          <cell r="B1" t="str">
            <v>Primary Mortgage Market Survey®</v>
          </cell>
        </row>
      </sheetData>
      <sheetData sheetId="31"/>
      <sheetData sheetId="32">
        <row r="1">
          <cell r="B1" t="str">
            <v xml:space="preserve">  Personal saving as a percentage of disposable personal income</v>
          </cell>
        </row>
        <row r="2">
          <cell r="A2">
            <v>17227</v>
          </cell>
          <cell r="B2">
            <v>6.1</v>
          </cell>
        </row>
        <row r="3">
          <cell r="A3">
            <v>17319</v>
          </cell>
          <cell r="B3">
            <v>2.5</v>
          </cell>
        </row>
        <row r="4">
          <cell r="A4">
            <v>17411</v>
          </cell>
          <cell r="B4">
            <v>4.8</v>
          </cell>
        </row>
        <row r="5">
          <cell r="A5">
            <v>17502</v>
          </cell>
          <cell r="B5">
            <v>3.6</v>
          </cell>
        </row>
        <row r="6">
          <cell r="A6">
            <v>17593</v>
          </cell>
          <cell r="B6">
            <v>4.5999999999999996</v>
          </cell>
        </row>
        <row r="7">
          <cell r="A7">
            <v>17685</v>
          </cell>
          <cell r="B7">
            <v>6.7</v>
          </cell>
        </row>
        <row r="8">
          <cell r="A8">
            <v>17777</v>
          </cell>
          <cell r="B8">
            <v>8.4</v>
          </cell>
        </row>
        <row r="9">
          <cell r="A9">
            <v>17868</v>
          </cell>
          <cell r="B9">
            <v>7.9</v>
          </cell>
        </row>
        <row r="10">
          <cell r="A10">
            <v>17958</v>
          </cell>
          <cell r="B10">
            <v>5.8</v>
          </cell>
        </row>
        <row r="11">
          <cell r="A11">
            <v>18050</v>
          </cell>
          <cell r="B11">
            <v>4.7</v>
          </cell>
        </row>
        <row r="12">
          <cell r="A12">
            <v>18142</v>
          </cell>
          <cell r="B12">
            <v>5</v>
          </cell>
        </row>
        <row r="13">
          <cell r="A13">
            <v>18233</v>
          </cell>
          <cell r="B13">
            <v>4.2</v>
          </cell>
        </row>
        <row r="14">
          <cell r="A14">
            <v>18323</v>
          </cell>
          <cell r="B14">
            <v>9.3000000000000007</v>
          </cell>
        </row>
        <row r="15">
          <cell r="A15">
            <v>18415</v>
          </cell>
          <cell r="B15">
            <v>7.3</v>
          </cell>
        </row>
        <row r="16">
          <cell r="A16">
            <v>18507</v>
          </cell>
          <cell r="B16">
            <v>4.0999999999999996</v>
          </cell>
        </row>
        <row r="17">
          <cell r="A17">
            <v>18598</v>
          </cell>
          <cell r="B17">
            <v>7.8</v>
          </cell>
        </row>
        <row r="18">
          <cell r="A18">
            <v>18688</v>
          </cell>
          <cell r="B18">
            <v>5.6</v>
          </cell>
        </row>
        <row r="19">
          <cell r="A19">
            <v>18780</v>
          </cell>
          <cell r="B19">
            <v>9.6999999999999993</v>
          </cell>
        </row>
        <row r="20">
          <cell r="A20">
            <v>18872</v>
          </cell>
          <cell r="B20">
            <v>9.1999999999999993</v>
          </cell>
        </row>
        <row r="21">
          <cell r="A21">
            <v>18963</v>
          </cell>
          <cell r="B21">
            <v>8.9</v>
          </cell>
        </row>
        <row r="22">
          <cell r="A22">
            <v>19054</v>
          </cell>
          <cell r="B22">
            <v>8.6</v>
          </cell>
        </row>
        <row r="23">
          <cell r="A23">
            <v>19146</v>
          </cell>
          <cell r="B23">
            <v>7.9</v>
          </cell>
        </row>
        <row r="24">
          <cell r="A24">
            <v>19238</v>
          </cell>
          <cell r="B24">
            <v>9.1999999999999993</v>
          </cell>
        </row>
        <row r="25">
          <cell r="A25">
            <v>19329</v>
          </cell>
          <cell r="B25">
            <v>7.8</v>
          </cell>
        </row>
        <row r="26">
          <cell r="A26">
            <v>19419</v>
          </cell>
          <cell r="B26">
            <v>7.9</v>
          </cell>
        </row>
        <row r="27">
          <cell r="A27">
            <v>19511</v>
          </cell>
          <cell r="B27">
            <v>8.5</v>
          </cell>
        </row>
        <row r="28">
          <cell r="A28">
            <v>19603</v>
          </cell>
          <cell r="B28">
            <v>8.3000000000000007</v>
          </cell>
        </row>
        <row r="29">
          <cell r="A29">
            <v>19694</v>
          </cell>
          <cell r="B29">
            <v>8.3000000000000007</v>
          </cell>
        </row>
        <row r="30">
          <cell r="A30">
            <v>19784</v>
          </cell>
          <cell r="B30">
            <v>8.5</v>
          </cell>
        </row>
        <row r="31">
          <cell r="A31">
            <v>19876</v>
          </cell>
          <cell r="B31">
            <v>7.4</v>
          </cell>
        </row>
        <row r="32">
          <cell r="A32">
            <v>19968</v>
          </cell>
          <cell r="B32">
            <v>7.1</v>
          </cell>
        </row>
        <row r="33">
          <cell r="A33">
            <v>20059</v>
          </cell>
          <cell r="B33">
            <v>7.1</v>
          </cell>
        </row>
        <row r="34">
          <cell r="A34">
            <v>20149</v>
          </cell>
          <cell r="B34">
            <v>6.4</v>
          </cell>
        </row>
        <row r="35">
          <cell r="A35">
            <v>20241</v>
          </cell>
          <cell r="B35">
            <v>6.8</v>
          </cell>
        </row>
        <row r="36">
          <cell r="A36">
            <v>20333</v>
          </cell>
          <cell r="B36">
            <v>7.3</v>
          </cell>
        </row>
        <row r="37">
          <cell r="A37">
            <v>20424</v>
          </cell>
          <cell r="B37">
            <v>7.2</v>
          </cell>
        </row>
        <row r="38">
          <cell r="A38">
            <v>20515</v>
          </cell>
          <cell r="B38">
            <v>7.9</v>
          </cell>
        </row>
        <row r="39">
          <cell r="A39">
            <v>20607</v>
          </cell>
          <cell r="B39">
            <v>8.5</v>
          </cell>
        </row>
        <row r="40">
          <cell r="A40">
            <v>20699</v>
          </cell>
          <cell r="B40">
            <v>8.6</v>
          </cell>
        </row>
        <row r="41">
          <cell r="A41">
            <v>20790</v>
          </cell>
          <cell r="B41">
            <v>8.9</v>
          </cell>
        </row>
        <row r="42">
          <cell r="A42">
            <v>20880</v>
          </cell>
          <cell r="B42">
            <v>8.4</v>
          </cell>
        </row>
        <row r="43">
          <cell r="A43">
            <v>20972</v>
          </cell>
          <cell r="B43">
            <v>8.8000000000000007</v>
          </cell>
        </row>
        <row r="44">
          <cell r="A44">
            <v>21064</v>
          </cell>
          <cell r="B44">
            <v>8.5</v>
          </cell>
        </row>
        <row r="45">
          <cell r="A45">
            <v>21155</v>
          </cell>
          <cell r="B45">
            <v>7.9</v>
          </cell>
        </row>
        <row r="46">
          <cell r="A46">
            <v>21245</v>
          </cell>
          <cell r="B46">
            <v>8.4</v>
          </cell>
        </row>
        <row r="47">
          <cell r="A47">
            <v>21337</v>
          </cell>
          <cell r="B47">
            <v>8.3000000000000007</v>
          </cell>
        </row>
        <row r="48">
          <cell r="A48">
            <v>21429</v>
          </cell>
          <cell r="B48">
            <v>8.6999999999999993</v>
          </cell>
        </row>
        <row r="49">
          <cell r="A49">
            <v>21520</v>
          </cell>
          <cell r="B49">
            <v>8.6999999999999993</v>
          </cell>
        </row>
        <row r="50">
          <cell r="A50">
            <v>21610</v>
          </cell>
          <cell r="B50">
            <v>7.8</v>
          </cell>
        </row>
        <row r="51">
          <cell r="A51">
            <v>21702</v>
          </cell>
          <cell r="B51">
            <v>7.9</v>
          </cell>
        </row>
        <row r="52">
          <cell r="A52">
            <v>21794</v>
          </cell>
          <cell r="B52">
            <v>6.8</v>
          </cell>
        </row>
        <row r="53">
          <cell r="A53">
            <v>21885</v>
          </cell>
          <cell r="B53">
            <v>7.3</v>
          </cell>
        </row>
        <row r="54">
          <cell r="A54">
            <v>21976</v>
          </cell>
          <cell r="B54">
            <v>7.6</v>
          </cell>
        </row>
        <row r="55">
          <cell r="A55">
            <v>22068</v>
          </cell>
          <cell r="B55">
            <v>6.9</v>
          </cell>
        </row>
        <row r="56">
          <cell r="A56">
            <v>22160</v>
          </cell>
          <cell r="B56">
            <v>7.3</v>
          </cell>
        </row>
        <row r="57">
          <cell r="A57">
            <v>22251</v>
          </cell>
          <cell r="B57">
            <v>7.1</v>
          </cell>
        </row>
        <row r="58">
          <cell r="A58">
            <v>22341</v>
          </cell>
          <cell r="B58">
            <v>7.9</v>
          </cell>
        </row>
        <row r="59">
          <cell r="A59">
            <v>22433</v>
          </cell>
          <cell r="B59">
            <v>8</v>
          </cell>
        </row>
        <row r="60">
          <cell r="A60">
            <v>22525</v>
          </cell>
          <cell r="B60">
            <v>8.8000000000000007</v>
          </cell>
        </row>
        <row r="61">
          <cell r="A61">
            <v>22616</v>
          </cell>
          <cell r="B61">
            <v>8.6999999999999993</v>
          </cell>
        </row>
        <row r="62">
          <cell r="A62">
            <v>22706</v>
          </cell>
          <cell r="B62">
            <v>8.6</v>
          </cell>
        </row>
        <row r="63">
          <cell r="A63">
            <v>22798</v>
          </cell>
          <cell r="B63">
            <v>8.5</v>
          </cell>
        </row>
        <row r="64">
          <cell r="A64">
            <v>22890</v>
          </cell>
          <cell r="B64">
            <v>8.1999999999999993</v>
          </cell>
        </row>
        <row r="65">
          <cell r="A65">
            <v>22981</v>
          </cell>
          <cell r="B65">
            <v>7.7</v>
          </cell>
        </row>
        <row r="66">
          <cell r="A66">
            <v>23071</v>
          </cell>
          <cell r="B66">
            <v>7.8</v>
          </cell>
        </row>
        <row r="67">
          <cell r="A67">
            <v>23163</v>
          </cell>
          <cell r="B67">
            <v>7.7</v>
          </cell>
        </row>
        <row r="68">
          <cell r="A68">
            <v>23255</v>
          </cell>
          <cell r="B68">
            <v>7.5</v>
          </cell>
        </row>
        <row r="69">
          <cell r="A69">
            <v>23346</v>
          </cell>
          <cell r="B69">
            <v>8.1999999999999993</v>
          </cell>
        </row>
        <row r="70">
          <cell r="A70">
            <v>23437</v>
          </cell>
          <cell r="B70">
            <v>8.1999999999999993</v>
          </cell>
        </row>
        <row r="71">
          <cell r="A71">
            <v>23529</v>
          </cell>
          <cell r="B71">
            <v>9</v>
          </cell>
        </row>
        <row r="72">
          <cell r="A72">
            <v>23621</v>
          </cell>
          <cell r="B72">
            <v>8.5</v>
          </cell>
        </row>
        <row r="73">
          <cell r="A73">
            <v>23712</v>
          </cell>
          <cell r="B73">
            <v>9.3000000000000007</v>
          </cell>
        </row>
        <row r="74">
          <cell r="A74">
            <v>23802</v>
          </cell>
          <cell r="B74">
            <v>8.3000000000000007</v>
          </cell>
        </row>
        <row r="75">
          <cell r="A75">
            <v>23894</v>
          </cell>
          <cell r="B75">
            <v>8.3000000000000007</v>
          </cell>
        </row>
        <row r="76">
          <cell r="A76">
            <v>23986</v>
          </cell>
          <cell r="B76">
            <v>9.1999999999999993</v>
          </cell>
        </row>
        <row r="77">
          <cell r="A77">
            <v>24077</v>
          </cell>
          <cell r="B77">
            <v>8.5</v>
          </cell>
        </row>
        <row r="78">
          <cell r="A78">
            <v>24167</v>
          </cell>
          <cell r="B78">
            <v>8.1</v>
          </cell>
        </row>
        <row r="79">
          <cell r="A79">
            <v>24259</v>
          </cell>
          <cell r="B79">
            <v>8</v>
          </cell>
        </row>
        <row r="80">
          <cell r="A80">
            <v>24351</v>
          </cell>
          <cell r="B80">
            <v>8.1</v>
          </cell>
        </row>
        <row r="81">
          <cell r="A81">
            <v>24442</v>
          </cell>
          <cell r="B81">
            <v>8.8000000000000007</v>
          </cell>
        </row>
        <row r="82">
          <cell r="A82">
            <v>24532</v>
          </cell>
          <cell r="B82">
            <v>9.6</v>
          </cell>
        </row>
        <row r="83">
          <cell r="A83">
            <v>24624</v>
          </cell>
          <cell r="B83">
            <v>9</v>
          </cell>
        </row>
        <row r="84">
          <cell r="A84">
            <v>24716</v>
          </cell>
          <cell r="B84">
            <v>9.5</v>
          </cell>
        </row>
        <row r="85">
          <cell r="A85">
            <v>24807</v>
          </cell>
          <cell r="B85">
            <v>9.6</v>
          </cell>
        </row>
        <row r="86">
          <cell r="A86">
            <v>24898</v>
          </cell>
          <cell r="B86">
            <v>9.1</v>
          </cell>
        </row>
        <row r="87">
          <cell r="A87">
            <v>24990</v>
          </cell>
          <cell r="B87">
            <v>9.1999999999999993</v>
          </cell>
        </row>
        <row r="88">
          <cell r="A88">
            <v>25082</v>
          </cell>
          <cell r="B88">
            <v>7.6</v>
          </cell>
        </row>
        <row r="89">
          <cell r="A89">
            <v>25173</v>
          </cell>
          <cell r="B89">
            <v>7.8</v>
          </cell>
        </row>
        <row r="90">
          <cell r="A90">
            <v>25263</v>
          </cell>
          <cell r="B90">
            <v>6.9</v>
          </cell>
        </row>
        <row r="91">
          <cell r="A91">
            <v>25355</v>
          </cell>
          <cell r="B91">
            <v>7.2</v>
          </cell>
        </row>
        <row r="92">
          <cell r="A92">
            <v>25447</v>
          </cell>
          <cell r="B92">
            <v>8.6</v>
          </cell>
        </row>
        <row r="93">
          <cell r="A93">
            <v>25538</v>
          </cell>
          <cell r="B93">
            <v>8.5</v>
          </cell>
        </row>
        <row r="94">
          <cell r="A94">
            <v>25628</v>
          </cell>
          <cell r="B94">
            <v>8.4</v>
          </cell>
        </row>
        <row r="95">
          <cell r="A95">
            <v>25720</v>
          </cell>
          <cell r="B95">
            <v>9.5</v>
          </cell>
        </row>
        <row r="96">
          <cell r="A96">
            <v>25812</v>
          </cell>
          <cell r="B96">
            <v>9.9</v>
          </cell>
        </row>
        <row r="97">
          <cell r="A97">
            <v>25903</v>
          </cell>
          <cell r="B97">
            <v>9.9</v>
          </cell>
        </row>
        <row r="98">
          <cell r="A98">
            <v>25993</v>
          </cell>
          <cell r="B98">
            <v>10</v>
          </cell>
        </row>
        <row r="99">
          <cell r="A99">
            <v>26085</v>
          </cell>
          <cell r="B99">
            <v>10.5</v>
          </cell>
        </row>
        <row r="100">
          <cell r="A100">
            <v>26177</v>
          </cell>
          <cell r="B100">
            <v>10.1</v>
          </cell>
        </row>
        <row r="101">
          <cell r="A101">
            <v>26268</v>
          </cell>
          <cell r="B101">
            <v>9.6</v>
          </cell>
        </row>
        <row r="102">
          <cell r="A102">
            <v>26359</v>
          </cell>
          <cell r="B102">
            <v>9</v>
          </cell>
        </row>
        <row r="103">
          <cell r="A103">
            <v>26451</v>
          </cell>
          <cell r="B103">
            <v>8.1</v>
          </cell>
        </row>
        <row r="104">
          <cell r="A104">
            <v>26543</v>
          </cell>
          <cell r="B104">
            <v>8.5</v>
          </cell>
        </row>
        <row r="105">
          <cell r="A105">
            <v>26634</v>
          </cell>
          <cell r="B105">
            <v>10</v>
          </cell>
        </row>
        <row r="106">
          <cell r="A106">
            <v>26724</v>
          </cell>
          <cell r="B106">
            <v>9.4</v>
          </cell>
        </row>
        <row r="107">
          <cell r="A107">
            <v>26816</v>
          </cell>
          <cell r="B107">
            <v>10.4</v>
          </cell>
        </row>
        <row r="108">
          <cell r="A108">
            <v>26908</v>
          </cell>
          <cell r="B108">
            <v>10.5</v>
          </cell>
        </row>
        <row r="109">
          <cell r="A109">
            <v>26999</v>
          </cell>
          <cell r="B109">
            <v>11.7</v>
          </cell>
        </row>
        <row r="110">
          <cell r="A110">
            <v>27089</v>
          </cell>
          <cell r="B110">
            <v>11.3</v>
          </cell>
        </row>
        <row r="111">
          <cell r="A111">
            <v>27181</v>
          </cell>
          <cell r="B111">
            <v>10.199999999999999</v>
          </cell>
        </row>
        <row r="112">
          <cell r="A112">
            <v>27273</v>
          </cell>
          <cell r="B112">
            <v>10.1</v>
          </cell>
        </row>
        <row r="113">
          <cell r="A113">
            <v>27364</v>
          </cell>
          <cell r="B113">
            <v>11</v>
          </cell>
        </row>
        <row r="114">
          <cell r="A114">
            <v>27454</v>
          </cell>
          <cell r="B114">
            <v>9.8000000000000007</v>
          </cell>
        </row>
        <row r="115">
          <cell r="A115">
            <v>27546</v>
          </cell>
          <cell r="B115">
            <v>12.5</v>
          </cell>
        </row>
        <row r="116">
          <cell r="A116">
            <v>27638</v>
          </cell>
          <cell r="B116">
            <v>10</v>
          </cell>
        </row>
        <row r="117">
          <cell r="A117">
            <v>27729</v>
          </cell>
          <cell r="B117">
            <v>10</v>
          </cell>
        </row>
        <row r="118">
          <cell r="A118">
            <v>27820</v>
          </cell>
          <cell r="B118">
            <v>9.6999999999999993</v>
          </cell>
        </row>
        <row r="119">
          <cell r="A119">
            <v>27912</v>
          </cell>
          <cell r="B119">
            <v>9.6</v>
          </cell>
        </row>
        <row r="120">
          <cell r="A120">
            <v>28004</v>
          </cell>
          <cell r="B120">
            <v>9.5</v>
          </cell>
        </row>
        <row r="121">
          <cell r="A121">
            <v>28095</v>
          </cell>
          <cell r="B121">
            <v>9</v>
          </cell>
        </row>
        <row r="122">
          <cell r="A122">
            <v>28185</v>
          </cell>
          <cell r="B122">
            <v>8</v>
          </cell>
        </row>
        <row r="123">
          <cell r="A123">
            <v>28277</v>
          </cell>
          <cell r="B123">
            <v>8.5</v>
          </cell>
        </row>
        <row r="124">
          <cell r="A124">
            <v>28369</v>
          </cell>
          <cell r="B124">
            <v>9</v>
          </cell>
        </row>
        <row r="125">
          <cell r="A125">
            <v>28460</v>
          </cell>
          <cell r="B125">
            <v>9.4</v>
          </cell>
        </row>
        <row r="126">
          <cell r="A126">
            <v>28550</v>
          </cell>
          <cell r="B126">
            <v>9.4</v>
          </cell>
        </row>
        <row r="127">
          <cell r="A127">
            <v>28642</v>
          </cell>
          <cell r="B127">
            <v>8.5</v>
          </cell>
        </row>
        <row r="128">
          <cell r="A128">
            <v>28734</v>
          </cell>
          <cell r="B128">
            <v>8.8000000000000007</v>
          </cell>
        </row>
        <row r="129">
          <cell r="A129">
            <v>28825</v>
          </cell>
          <cell r="B129">
            <v>8.8000000000000007</v>
          </cell>
        </row>
        <row r="130">
          <cell r="A130">
            <v>28915</v>
          </cell>
          <cell r="B130">
            <v>9.3000000000000007</v>
          </cell>
        </row>
        <row r="131">
          <cell r="A131">
            <v>29007</v>
          </cell>
          <cell r="B131">
            <v>8.6999999999999993</v>
          </cell>
        </row>
        <row r="132">
          <cell r="A132">
            <v>29099</v>
          </cell>
          <cell r="B132">
            <v>8.4</v>
          </cell>
        </row>
        <row r="133">
          <cell r="A133">
            <v>29190</v>
          </cell>
          <cell r="B133">
            <v>8.8000000000000007</v>
          </cell>
        </row>
        <row r="134">
          <cell r="A134">
            <v>29281</v>
          </cell>
          <cell r="B134">
            <v>9</v>
          </cell>
        </row>
        <row r="135">
          <cell r="A135">
            <v>29373</v>
          </cell>
          <cell r="B135">
            <v>9.8000000000000007</v>
          </cell>
        </row>
        <row r="136">
          <cell r="A136">
            <v>29465</v>
          </cell>
          <cell r="B136">
            <v>9.9</v>
          </cell>
        </row>
        <row r="137">
          <cell r="A137">
            <v>29556</v>
          </cell>
          <cell r="B137">
            <v>10.5</v>
          </cell>
        </row>
        <row r="138">
          <cell r="A138">
            <v>29646</v>
          </cell>
          <cell r="B138">
            <v>9.6999999999999993</v>
          </cell>
        </row>
        <row r="139">
          <cell r="A139">
            <v>29738</v>
          </cell>
          <cell r="B139">
            <v>9.6</v>
          </cell>
        </row>
        <row r="140">
          <cell r="A140">
            <v>29830</v>
          </cell>
          <cell r="B140">
            <v>11.1</v>
          </cell>
        </row>
        <row r="141">
          <cell r="A141">
            <v>29921</v>
          </cell>
          <cell r="B141">
            <v>11.9</v>
          </cell>
        </row>
        <row r="142">
          <cell r="A142">
            <v>30011</v>
          </cell>
          <cell r="B142">
            <v>11.3</v>
          </cell>
        </row>
        <row r="143">
          <cell r="A143">
            <v>30103</v>
          </cell>
          <cell r="B143">
            <v>11.5</v>
          </cell>
        </row>
        <row r="144">
          <cell r="A144">
            <v>30195</v>
          </cell>
          <cell r="B144">
            <v>11.2</v>
          </cell>
        </row>
        <row r="145">
          <cell r="A145">
            <v>30286</v>
          </cell>
          <cell r="B145">
            <v>9.8000000000000007</v>
          </cell>
        </row>
        <row r="146">
          <cell r="A146">
            <v>30376</v>
          </cell>
          <cell r="B146">
            <v>9.6</v>
          </cell>
        </row>
        <row r="147">
          <cell r="A147">
            <v>30468</v>
          </cell>
          <cell r="B147">
            <v>8.5</v>
          </cell>
        </row>
        <row r="148">
          <cell r="A148">
            <v>30560</v>
          </cell>
          <cell r="B148">
            <v>8.1999999999999993</v>
          </cell>
        </row>
        <row r="149">
          <cell r="A149">
            <v>30651</v>
          </cell>
          <cell r="B149">
            <v>8.6</v>
          </cell>
        </row>
        <row r="150">
          <cell r="A150">
            <v>30742</v>
          </cell>
          <cell r="B150">
            <v>9.8000000000000007</v>
          </cell>
        </row>
        <row r="151">
          <cell r="A151">
            <v>30834</v>
          </cell>
          <cell r="B151">
            <v>10.1</v>
          </cell>
        </row>
        <row r="152">
          <cell r="A152">
            <v>30926</v>
          </cell>
          <cell r="B152">
            <v>10.7</v>
          </cell>
        </row>
        <row r="153">
          <cell r="A153">
            <v>31017</v>
          </cell>
          <cell r="B153">
            <v>10.4</v>
          </cell>
        </row>
        <row r="154">
          <cell r="A154">
            <v>31107</v>
          </cell>
          <cell r="B154">
            <v>8.6</v>
          </cell>
        </row>
        <row r="155">
          <cell r="A155">
            <v>31199</v>
          </cell>
          <cell r="B155">
            <v>9.4</v>
          </cell>
        </row>
        <row r="156">
          <cell r="A156">
            <v>31291</v>
          </cell>
          <cell r="B156">
            <v>7.1</v>
          </cell>
        </row>
        <row r="157">
          <cell r="A157">
            <v>31382</v>
          </cell>
          <cell r="B157">
            <v>7.8</v>
          </cell>
        </row>
        <row r="158">
          <cell r="A158">
            <v>31472</v>
          </cell>
          <cell r="B158">
            <v>8.1999999999999993</v>
          </cell>
        </row>
        <row r="159">
          <cell r="A159">
            <v>31564</v>
          </cell>
          <cell r="B159">
            <v>8.1999999999999993</v>
          </cell>
        </row>
        <row r="160">
          <cell r="A160">
            <v>31656</v>
          </cell>
          <cell r="B160">
            <v>7.2</v>
          </cell>
        </row>
        <row r="161">
          <cell r="A161">
            <v>31747</v>
          </cell>
          <cell r="B161">
            <v>6.7</v>
          </cell>
        </row>
        <row r="162">
          <cell r="A162">
            <v>31837</v>
          </cell>
          <cell r="B162">
            <v>7.5</v>
          </cell>
        </row>
        <row r="163">
          <cell r="A163">
            <v>31929</v>
          </cell>
          <cell r="B163">
            <v>5.3</v>
          </cell>
        </row>
        <row r="164">
          <cell r="A164">
            <v>32021</v>
          </cell>
          <cell r="B164">
            <v>6</v>
          </cell>
        </row>
        <row r="165">
          <cell r="A165">
            <v>32112</v>
          </cell>
          <cell r="B165">
            <v>7.1</v>
          </cell>
        </row>
        <row r="166">
          <cell r="A166">
            <v>32203</v>
          </cell>
          <cell r="B166">
            <v>6.8</v>
          </cell>
        </row>
        <row r="167">
          <cell r="A167">
            <v>32295</v>
          </cell>
          <cell r="B167">
            <v>7</v>
          </cell>
        </row>
        <row r="168">
          <cell r="A168">
            <v>32387</v>
          </cell>
          <cell r="B168">
            <v>7</v>
          </cell>
        </row>
        <row r="169">
          <cell r="A169">
            <v>32478</v>
          </cell>
          <cell r="B169">
            <v>6.8</v>
          </cell>
        </row>
        <row r="170">
          <cell r="A170">
            <v>32568</v>
          </cell>
          <cell r="B170">
            <v>7.4</v>
          </cell>
        </row>
        <row r="171">
          <cell r="A171">
            <v>32660</v>
          </cell>
          <cell r="B171">
            <v>6.6</v>
          </cell>
        </row>
        <row r="172">
          <cell r="A172">
            <v>32752</v>
          </cell>
          <cell r="B172">
            <v>6.2</v>
          </cell>
        </row>
        <row r="173">
          <cell r="A173">
            <v>32843</v>
          </cell>
          <cell r="B173">
            <v>6.4</v>
          </cell>
        </row>
        <row r="174">
          <cell r="A174">
            <v>32933</v>
          </cell>
          <cell r="B174">
            <v>6.4</v>
          </cell>
        </row>
        <row r="175">
          <cell r="A175">
            <v>33025</v>
          </cell>
          <cell r="B175">
            <v>6.7</v>
          </cell>
        </row>
        <row r="176">
          <cell r="A176">
            <v>33117</v>
          </cell>
          <cell r="B176">
            <v>6.4</v>
          </cell>
        </row>
        <row r="177">
          <cell r="A177">
            <v>33208</v>
          </cell>
          <cell r="B177">
            <v>6.5</v>
          </cell>
        </row>
        <row r="178">
          <cell r="A178">
            <v>33298</v>
          </cell>
          <cell r="B178">
            <v>7</v>
          </cell>
        </row>
        <row r="179">
          <cell r="A179">
            <v>33390</v>
          </cell>
          <cell r="B179">
            <v>7</v>
          </cell>
        </row>
        <row r="180">
          <cell r="A180">
            <v>33482</v>
          </cell>
          <cell r="B180">
            <v>6.8</v>
          </cell>
        </row>
        <row r="181">
          <cell r="A181">
            <v>33573</v>
          </cell>
          <cell r="B181">
            <v>7.4</v>
          </cell>
        </row>
        <row r="182">
          <cell r="A182">
            <v>33664</v>
          </cell>
          <cell r="B182">
            <v>7.4</v>
          </cell>
        </row>
        <row r="183">
          <cell r="A183">
            <v>33756</v>
          </cell>
          <cell r="B183">
            <v>7.6</v>
          </cell>
        </row>
        <row r="184">
          <cell r="A184">
            <v>33848</v>
          </cell>
          <cell r="B184">
            <v>7</v>
          </cell>
        </row>
        <row r="185">
          <cell r="A185">
            <v>33939</v>
          </cell>
          <cell r="B185">
            <v>7.4</v>
          </cell>
        </row>
        <row r="186">
          <cell r="A186">
            <v>34029</v>
          </cell>
          <cell r="B186">
            <v>5.6</v>
          </cell>
        </row>
        <row r="187">
          <cell r="A187">
            <v>34121</v>
          </cell>
          <cell r="B187">
            <v>6.2</v>
          </cell>
        </row>
        <row r="188">
          <cell r="A188">
            <v>34213</v>
          </cell>
          <cell r="B188">
            <v>5.4</v>
          </cell>
        </row>
        <row r="189">
          <cell r="A189">
            <v>34304</v>
          </cell>
          <cell r="B189">
            <v>6</v>
          </cell>
        </row>
        <row r="190">
          <cell r="A190">
            <v>34394</v>
          </cell>
          <cell r="B190">
            <v>4.5999999999999996</v>
          </cell>
        </row>
        <row r="191">
          <cell r="A191">
            <v>34486</v>
          </cell>
          <cell r="B191">
            <v>5.4</v>
          </cell>
        </row>
        <row r="192">
          <cell r="A192">
            <v>34578</v>
          </cell>
          <cell r="B192">
            <v>5.3</v>
          </cell>
        </row>
        <row r="193">
          <cell r="A193">
            <v>34669</v>
          </cell>
          <cell r="B193">
            <v>5.6</v>
          </cell>
        </row>
        <row r="194">
          <cell r="A194">
            <v>34759</v>
          </cell>
          <cell r="B194">
            <v>6.1</v>
          </cell>
        </row>
        <row r="195">
          <cell r="A195">
            <v>34851</v>
          </cell>
          <cell r="B195">
            <v>5.2</v>
          </cell>
        </row>
        <row r="196">
          <cell r="A196">
            <v>34943</v>
          </cell>
          <cell r="B196">
            <v>5</v>
          </cell>
        </row>
        <row r="197">
          <cell r="A197">
            <v>35034</v>
          </cell>
          <cell r="B197">
            <v>4.8</v>
          </cell>
        </row>
        <row r="198">
          <cell r="A198">
            <v>35125</v>
          </cell>
          <cell r="B198">
            <v>4.9000000000000004</v>
          </cell>
        </row>
        <row r="199">
          <cell r="A199">
            <v>35217</v>
          </cell>
          <cell r="B199">
            <v>4.8</v>
          </cell>
        </row>
        <row r="200">
          <cell r="A200">
            <v>35309</v>
          </cell>
          <cell r="B200">
            <v>5</v>
          </cell>
        </row>
        <row r="201">
          <cell r="A201">
            <v>35400</v>
          </cell>
          <cell r="B201">
            <v>4.7</v>
          </cell>
        </row>
        <row r="202">
          <cell r="A202">
            <v>35490</v>
          </cell>
          <cell r="B202">
            <v>4.5999999999999996</v>
          </cell>
        </row>
        <row r="203">
          <cell r="A203">
            <v>35582</v>
          </cell>
          <cell r="B203">
            <v>4.9000000000000004</v>
          </cell>
        </row>
        <row r="204">
          <cell r="A204">
            <v>35674</v>
          </cell>
          <cell r="B204">
            <v>4.4000000000000004</v>
          </cell>
        </row>
        <row r="205">
          <cell r="A205">
            <v>35765</v>
          </cell>
          <cell r="B205">
            <v>4.5999999999999996</v>
          </cell>
        </row>
        <row r="206">
          <cell r="A206">
            <v>35855</v>
          </cell>
          <cell r="B206">
            <v>5.8</v>
          </cell>
        </row>
        <row r="207">
          <cell r="A207">
            <v>35947</v>
          </cell>
          <cell r="B207">
            <v>5.5</v>
          </cell>
        </row>
        <row r="208">
          <cell r="A208">
            <v>36039</v>
          </cell>
          <cell r="B208">
            <v>5.2</v>
          </cell>
        </row>
        <row r="209">
          <cell r="A209">
            <v>36130</v>
          </cell>
          <cell r="B209">
            <v>4.5</v>
          </cell>
        </row>
        <row r="210">
          <cell r="A210">
            <v>36220</v>
          </cell>
          <cell r="B210">
            <v>4.3</v>
          </cell>
        </row>
        <row r="211">
          <cell r="A211">
            <v>36312</v>
          </cell>
          <cell r="B211">
            <v>3</v>
          </cell>
        </row>
        <row r="212">
          <cell r="A212">
            <v>36404</v>
          </cell>
          <cell r="B212">
            <v>2.4</v>
          </cell>
        </row>
        <row r="213">
          <cell r="A213">
            <v>36495</v>
          </cell>
          <cell r="B213">
            <v>2.6</v>
          </cell>
        </row>
        <row r="214">
          <cell r="A214">
            <v>36586</v>
          </cell>
          <cell r="B214">
            <v>3.1</v>
          </cell>
        </row>
        <row r="215">
          <cell r="A215">
            <v>36678</v>
          </cell>
          <cell r="B215">
            <v>3.1</v>
          </cell>
        </row>
        <row r="216">
          <cell r="A216">
            <v>36770</v>
          </cell>
          <cell r="B216">
            <v>3.1</v>
          </cell>
        </row>
        <row r="217">
          <cell r="A217">
            <v>36861</v>
          </cell>
          <cell r="B217">
            <v>2.4</v>
          </cell>
        </row>
        <row r="218">
          <cell r="A218">
            <v>36951</v>
          </cell>
          <cell r="B218">
            <v>2.8</v>
          </cell>
        </row>
        <row r="219">
          <cell r="A219">
            <v>37043</v>
          </cell>
          <cell r="B219">
            <v>2.1</v>
          </cell>
        </row>
        <row r="220">
          <cell r="A220">
            <v>37135</v>
          </cell>
          <cell r="B220">
            <v>4.2</v>
          </cell>
        </row>
        <row r="221">
          <cell r="A221">
            <v>37226</v>
          </cell>
          <cell r="B221">
            <v>1.6</v>
          </cell>
        </row>
        <row r="222">
          <cell r="A222">
            <v>37316</v>
          </cell>
          <cell r="B222">
            <v>4</v>
          </cell>
        </row>
        <row r="223">
          <cell r="A223">
            <v>37408</v>
          </cell>
          <cell r="B223">
            <v>4</v>
          </cell>
        </row>
        <row r="224">
          <cell r="A224">
            <v>37500</v>
          </cell>
          <cell r="B224">
            <v>3.1</v>
          </cell>
        </row>
        <row r="225">
          <cell r="A225">
            <v>37591</v>
          </cell>
          <cell r="B225">
            <v>3.1</v>
          </cell>
        </row>
        <row r="226">
          <cell r="A226">
            <v>37681</v>
          </cell>
          <cell r="B226">
            <v>3.1</v>
          </cell>
        </row>
        <row r="227">
          <cell r="A227">
            <v>37773</v>
          </cell>
          <cell r="B227">
            <v>3.5</v>
          </cell>
        </row>
        <row r="228">
          <cell r="A228">
            <v>37865</v>
          </cell>
          <cell r="B228">
            <v>3.6</v>
          </cell>
        </row>
        <row r="229">
          <cell r="A229">
            <v>37956</v>
          </cell>
          <cell r="B229">
            <v>3.6</v>
          </cell>
        </row>
        <row r="230">
          <cell r="A230">
            <v>38047</v>
          </cell>
          <cell r="B230">
            <v>3.2</v>
          </cell>
        </row>
        <row r="231">
          <cell r="A231">
            <v>38139</v>
          </cell>
          <cell r="B231">
            <v>3.6</v>
          </cell>
        </row>
        <row r="232">
          <cell r="A232">
            <v>38231</v>
          </cell>
          <cell r="B232">
            <v>3.3</v>
          </cell>
        </row>
        <row r="233">
          <cell r="A233">
            <v>38322</v>
          </cell>
          <cell r="B233">
            <v>3.6</v>
          </cell>
        </row>
        <row r="234">
          <cell r="A234">
            <v>38412</v>
          </cell>
          <cell r="B234">
            <v>1.6</v>
          </cell>
        </row>
        <row r="235">
          <cell r="A235">
            <v>38504</v>
          </cell>
          <cell r="B235">
            <v>1.3</v>
          </cell>
        </row>
        <row r="236">
          <cell r="A236">
            <v>38596</v>
          </cell>
          <cell r="B236">
            <v>1.2</v>
          </cell>
        </row>
        <row r="237">
          <cell r="A237">
            <v>38687</v>
          </cell>
          <cell r="B237">
            <v>1.5</v>
          </cell>
        </row>
        <row r="238">
          <cell r="A238">
            <v>38777</v>
          </cell>
          <cell r="B238">
            <v>2.2000000000000002</v>
          </cell>
        </row>
        <row r="239">
          <cell r="A239">
            <v>38869</v>
          </cell>
          <cell r="B239">
            <v>2.5</v>
          </cell>
        </row>
        <row r="240">
          <cell r="A240">
            <v>38961</v>
          </cell>
          <cell r="B240">
            <v>2.2999999999999998</v>
          </cell>
        </row>
        <row r="241">
          <cell r="A241">
            <v>39052</v>
          </cell>
          <cell r="B241">
            <v>2.5</v>
          </cell>
        </row>
        <row r="242">
          <cell r="A242">
            <v>39142</v>
          </cell>
          <cell r="B242">
            <v>2</v>
          </cell>
        </row>
        <row r="243">
          <cell r="A243">
            <v>39234</v>
          </cell>
          <cell r="B243">
            <v>1.8</v>
          </cell>
        </row>
        <row r="244">
          <cell r="A244">
            <v>39326</v>
          </cell>
          <cell r="B244">
            <v>1.6</v>
          </cell>
        </row>
        <row r="245">
          <cell r="A245">
            <v>39417</v>
          </cell>
          <cell r="B245">
            <v>1.5</v>
          </cell>
        </row>
        <row r="246">
          <cell r="A246">
            <v>39508</v>
          </cell>
          <cell r="B246">
            <v>1.2</v>
          </cell>
        </row>
        <row r="247">
          <cell r="A247">
            <v>39600</v>
          </cell>
          <cell r="B247">
            <v>3.4</v>
          </cell>
        </row>
        <row r="248">
          <cell r="A248">
            <v>39692</v>
          </cell>
          <cell r="B248">
            <v>2.2000000000000002</v>
          </cell>
        </row>
        <row r="249">
          <cell r="A249">
            <v>39783</v>
          </cell>
          <cell r="B249">
            <v>3.8</v>
          </cell>
        </row>
        <row r="250">
          <cell r="A250">
            <v>39873</v>
          </cell>
          <cell r="B250">
            <v>3.7</v>
          </cell>
        </row>
        <row r="251">
          <cell r="A251">
            <v>39965</v>
          </cell>
          <cell r="B251">
            <v>5</v>
          </cell>
        </row>
      </sheetData>
      <sheetData sheetId="33">
        <row r="3">
          <cell r="A3">
            <v>38718</v>
          </cell>
          <cell r="B3">
            <v>4.7</v>
          </cell>
        </row>
        <row r="4">
          <cell r="A4">
            <v>38749</v>
          </cell>
          <cell r="B4">
            <v>4.8</v>
          </cell>
        </row>
        <row r="5">
          <cell r="A5">
            <v>38777</v>
          </cell>
          <cell r="B5">
            <v>4.7</v>
          </cell>
        </row>
        <row r="6">
          <cell r="A6">
            <v>38808</v>
          </cell>
          <cell r="B6">
            <v>4.7</v>
          </cell>
        </row>
        <row r="7">
          <cell r="A7">
            <v>38838</v>
          </cell>
          <cell r="B7">
            <v>4.7</v>
          </cell>
        </row>
        <row r="8">
          <cell r="A8">
            <v>38869</v>
          </cell>
          <cell r="B8">
            <v>4.5999999999999996</v>
          </cell>
        </row>
        <row r="9">
          <cell r="A9">
            <v>38899</v>
          </cell>
          <cell r="B9">
            <v>4.7</v>
          </cell>
        </row>
        <row r="10">
          <cell r="A10">
            <v>38930</v>
          </cell>
          <cell r="B10">
            <v>4.7</v>
          </cell>
        </row>
        <row r="11">
          <cell r="A11">
            <v>38961</v>
          </cell>
          <cell r="B11">
            <v>4.5</v>
          </cell>
        </row>
        <row r="12">
          <cell r="A12">
            <v>38991</v>
          </cell>
          <cell r="B12">
            <v>4.4000000000000004</v>
          </cell>
        </row>
        <row r="13">
          <cell r="A13">
            <v>39022</v>
          </cell>
          <cell r="B13">
            <v>4.5</v>
          </cell>
        </row>
        <row r="14">
          <cell r="A14">
            <v>39052</v>
          </cell>
          <cell r="B14">
            <v>4.4000000000000004</v>
          </cell>
        </row>
        <row r="15">
          <cell r="A15">
            <v>39083</v>
          </cell>
          <cell r="B15">
            <v>4.5999999999999996</v>
          </cell>
        </row>
        <row r="16">
          <cell r="A16">
            <v>39114</v>
          </cell>
          <cell r="B16">
            <v>4.5</v>
          </cell>
        </row>
        <row r="17">
          <cell r="A17">
            <v>39142</v>
          </cell>
          <cell r="B17">
            <v>4.4000000000000004</v>
          </cell>
        </row>
        <row r="18">
          <cell r="A18">
            <v>39173</v>
          </cell>
          <cell r="B18">
            <v>4.5</v>
          </cell>
        </row>
        <row r="19">
          <cell r="A19">
            <v>39203</v>
          </cell>
          <cell r="B19">
            <v>4.5</v>
          </cell>
        </row>
        <row r="20">
          <cell r="A20">
            <v>39234</v>
          </cell>
          <cell r="B20">
            <v>4.5999999999999996</v>
          </cell>
        </row>
        <row r="21">
          <cell r="A21">
            <v>39264</v>
          </cell>
          <cell r="B21">
            <v>4.7</v>
          </cell>
        </row>
        <row r="22">
          <cell r="A22">
            <v>39295</v>
          </cell>
          <cell r="B22">
            <v>4.7</v>
          </cell>
        </row>
        <row r="23">
          <cell r="A23">
            <v>39326</v>
          </cell>
          <cell r="B23">
            <v>4.7</v>
          </cell>
        </row>
        <row r="24">
          <cell r="A24">
            <v>39356</v>
          </cell>
          <cell r="B24">
            <v>4.8</v>
          </cell>
        </row>
        <row r="25">
          <cell r="A25">
            <v>39387</v>
          </cell>
          <cell r="B25">
            <v>4.7</v>
          </cell>
        </row>
        <row r="26">
          <cell r="A26">
            <v>39417</v>
          </cell>
          <cell r="B26">
            <v>4.9000000000000004</v>
          </cell>
        </row>
        <row r="27">
          <cell r="A27">
            <v>39448</v>
          </cell>
          <cell r="B27">
            <v>4.9000000000000004</v>
          </cell>
        </row>
        <row r="28">
          <cell r="A28">
            <v>39479</v>
          </cell>
          <cell r="B28">
            <v>4.8</v>
          </cell>
        </row>
        <row r="29">
          <cell r="A29">
            <v>39508</v>
          </cell>
          <cell r="B29">
            <v>5.0999999999999996</v>
          </cell>
        </row>
        <row r="30">
          <cell r="A30">
            <v>39539</v>
          </cell>
          <cell r="B30">
            <v>5</v>
          </cell>
        </row>
        <row r="31">
          <cell r="A31">
            <v>39569</v>
          </cell>
          <cell r="B31">
            <v>5.5</v>
          </cell>
        </row>
        <row r="32">
          <cell r="A32">
            <v>39600</v>
          </cell>
          <cell r="B32">
            <v>5.6</v>
          </cell>
        </row>
        <row r="33">
          <cell r="A33">
            <v>39630</v>
          </cell>
          <cell r="B33">
            <v>5.8</v>
          </cell>
        </row>
        <row r="34">
          <cell r="A34">
            <v>39661</v>
          </cell>
          <cell r="B34">
            <v>6.2</v>
          </cell>
        </row>
        <row r="35">
          <cell r="A35">
            <v>39692</v>
          </cell>
          <cell r="B35">
            <v>6.2</v>
          </cell>
        </row>
        <row r="36">
          <cell r="A36">
            <v>39722</v>
          </cell>
          <cell r="B36">
            <v>6.6</v>
          </cell>
        </row>
        <row r="37">
          <cell r="A37">
            <v>39753</v>
          </cell>
          <cell r="B37">
            <v>6.8</v>
          </cell>
        </row>
        <row r="38">
          <cell r="A38">
            <v>39783</v>
          </cell>
          <cell r="B38">
            <v>7.2</v>
          </cell>
        </row>
        <row r="39">
          <cell r="A39">
            <v>39814</v>
          </cell>
          <cell r="B39">
            <v>7.6</v>
          </cell>
        </row>
        <row r="40">
          <cell r="A40">
            <v>39845</v>
          </cell>
          <cell r="B40">
            <v>8.1</v>
          </cell>
        </row>
        <row r="41">
          <cell r="A41">
            <v>39873</v>
          </cell>
          <cell r="B41">
            <v>8.5</v>
          </cell>
        </row>
        <row r="42">
          <cell r="A42">
            <v>39904</v>
          </cell>
          <cell r="B42">
            <v>8.9</v>
          </cell>
        </row>
        <row r="43">
          <cell r="A43">
            <v>39934</v>
          </cell>
          <cell r="B43">
            <v>9.4</v>
          </cell>
        </row>
        <row r="44">
          <cell r="A44">
            <v>39965</v>
          </cell>
          <cell r="B44">
            <v>9.5</v>
          </cell>
        </row>
        <row r="45">
          <cell r="A45">
            <v>39995</v>
          </cell>
          <cell r="B45">
            <v>9.4</v>
          </cell>
        </row>
        <row r="46">
          <cell r="A46">
            <v>40026</v>
          </cell>
          <cell r="B46">
            <v>9.6999999999999993</v>
          </cell>
        </row>
      </sheetData>
      <sheetData sheetId="34">
        <row r="1">
          <cell r="C1" t="str">
            <v>Consumer Confidence Index (1985=100)</v>
          </cell>
        </row>
      </sheetData>
      <sheetData sheetId="35">
        <row r="3">
          <cell r="A3" t="str">
            <v>Net Percentage of Domestic Respondents Tightening Standards for Mortgage Loans</v>
          </cell>
        </row>
        <row r="5">
          <cell r="B5" t="str">
            <v>Prime</v>
          </cell>
          <cell r="C5" t="str">
            <v>NonTraditional</v>
          </cell>
          <cell r="D5" t="str">
            <v>Subprime</v>
          </cell>
        </row>
        <row r="6">
          <cell r="A6" t="str">
            <v>2Q 2007</v>
          </cell>
          <cell r="B6">
            <v>15.1</v>
          </cell>
          <cell r="C6">
            <v>45.5</v>
          </cell>
          <cell r="D6">
            <v>56.3</v>
          </cell>
        </row>
        <row r="7">
          <cell r="A7" t="str">
            <v>3Q 2007</v>
          </cell>
          <cell r="B7">
            <v>14.3</v>
          </cell>
          <cell r="C7">
            <v>40.5</v>
          </cell>
          <cell r="D7">
            <v>56.3</v>
          </cell>
        </row>
        <row r="8">
          <cell r="A8" t="str">
            <v>4Q 2007</v>
          </cell>
          <cell r="B8">
            <v>40.799999999999997</v>
          </cell>
          <cell r="C8">
            <v>60</v>
          </cell>
          <cell r="D8">
            <v>55.5</v>
          </cell>
        </row>
        <row r="9">
          <cell r="A9" t="str">
            <v>1Q 2008</v>
          </cell>
          <cell r="B9">
            <v>52.9</v>
          </cell>
          <cell r="C9">
            <v>84.6</v>
          </cell>
          <cell r="D9">
            <v>71.5</v>
          </cell>
        </row>
        <row r="10">
          <cell r="A10" t="str">
            <v>2Q 2008</v>
          </cell>
          <cell r="B10">
            <v>62.3</v>
          </cell>
          <cell r="C10">
            <v>75.599999999999994</v>
          </cell>
          <cell r="D10">
            <v>77.7</v>
          </cell>
        </row>
        <row r="11">
          <cell r="A11" t="str">
            <v>3Q 2008</v>
          </cell>
          <cell r="B11">
            <v>74</v>
          </cell>
          <cell r="C11">
            <v>84.4</v>
          </cell>
          <cell r="D11">
            <v>85.7</v>
          </cell>
        </row>
        <row r="12">
          <cell r="A12" t="str">
            <v>4Q 2008</v>
          </cell>
          <cell r="B12">
            <v>69.2</v>
          </cell>
          <cell r="C12">
            <v>89.7</v>
          </cell>
          <cell r="D12">
            <v>100</v>
          </cell>
        </row>
        <row r="13">
          <cell r="A13" t="str">
            <v>1Q 2009</v>
          </cell>
          <cell r="B13">
            <v>47.1</v>
          </cell>
          <cell r="C13">
            <v>48</v>
          </cell>
          <cell r="D13">
            <v>50</v>
          </cell>
        </row>
        <row r="14">
          <cell r="A14" t="str">
            <v>2Q 2009</v>
          </cell>
          <cell r="B14">
            <v>49</v>
          </cell>
          <cell r="C14">
            <v>64</v>
          </cell>
          <cell r="D14">
            <v>0</v>
          </cell>
        </row>
        <row r="15">
          <cell r="A15" t="str">
            <v>3Q 2009</v>
          </cell>
          <cell r="B15">
            <v>21.6</v>
          </cell>
          <cell r="C15">
            <v>45.8</v>
          </cell>
          <cell r="D15">
            <v>0</v>
          </cell>
        </row>
        <row r="20">
          <cell r="A20" t="str">
            <v>2Q 2007</v>
          </cell>
          <cell r="B20">
            <v>15.1</v>
          </cell>
        </row>
        <row r="21">
          <cell r="B21">
            <v>14.3</v>
          </cell>
        </row>
      </sheetData>
      <sheetData sheetId="36"/>
      <sheetData sheetId="37">
        <row r="1">
          <cell r="B1" t="str">
            <v>Homeowner Improvement Activity</v>
          </cell>
        </row>
      </sheetData>
      <sheetData sheetId="38">
        <row r="1">
          <cell r="E1" t="str">
            <v>Office of the Chief Economist</v>
          </cell>
        </row>
      </sheetData>
      <sheetData sheetId="39">
        <row r="1">
          <cell r="A1" t="str">
            <v>Table 1</v>
          </cell>
        </row>
      </sheetData>
      <sheetData sheetId="40"/>
      <sheetData sheetId="41">
        <row r="1">
          <cell r="B1" t="str">
            <v>Nonresidential</v>
          </cell>
        </row>
      </sheetData>
      <sheetData sheetId="42">
        <row r="5">
          <cell r="A5" t="str">
            <v xml:space="preserve">    Lodging</v>
          </cell>
        </row>
      </sheetData>
      <sheetData sheetId="43"/>
      <sheetData sheetId="44">
        <row r="1">
          <cell r="G1" t="str">
            <v>http://www.aia.org/press/AIAB079570</v>
          </cell>
        </row>
        <row r="3">
          <cell r="D3">
            <v>0.24783790058535513</v>
          </cell>
        </row>
        <row r="4">
          <cell r="B4">
            <v>35004</v>
          </cell>
          <cell r="C4">
            <v>8.0055395076257474E-2</v>
          </cell>
          <cell r="D4">
            <v>52.323508706862455</v>
          </cell>
          <cell r="E4">
            <v>0.27227793396636857</v>
          </cell>
        </row>
        <row r="5">
          <cell r="B5">
            <v>35034</v>
          </cell>
          <cell r="C5">
            <v>0.10209959460277118</v>
          </cell>
          <cell r="D5">
            <v>52.730116981676915</v>
          </cell>
          <cell r="E5">
            <v>52.323508706862455</v>
          </cell>
          <cell r="F5">
            <v>0.28580406108815748</v>
          </cell>
        </row>
        <row r="6">
          <cell r="B6">
            <v>35065</v>
          </cell>
          <cell r="C6">
            <v>0.10177397695950252</v>
          </cell>
          <cell r="D6">
            <v>53.226381573376095</v>
          </cell>
          <cell r="E6">
            <v>52.730116981676915</v>
          </cell>
          <cell r="F6">
            <v>52.323508706862455</v>
          </cell>
          <cell r="G6">
            <v>0.35280053836053799</v>
          </cell>
        </row>
        <row r="7">
          <cell r="B7">
            <v>35096</v>
          </cell>
          <cell r="C7">
            <v>7.0217108069778877E-2</v>
          </cell>
          <cell r="D7">
            <v>51.512771375535195</v>
          </cell>
          <cell r="E7">
            <v>53.226381573376095</v>
          </cell>
          <cell r="F7">
            <v>52.730116981676915</v>
          </cell>
          <cell r="G7">
            <v>52.323508706862455</v>
          </cell>
          <cell r="H7">
            <v>0.40820710580089054</v>
          </cell>
        </row>
        <row r="8">
          <cell r="B8">
            <v>35125</v>
          </cell>
          <cell r="C8">
            <v>3.0596164163090078E-2</v>
          </cell>
          <cell r="D8">
            <v>55.326728480819867</v>
          </cell>
          <cell r="E8">
            <v>51.512771375535195</v>
          </cell>
          <cell r="F8">
            <v>53.226381573376095</v>
          </cell>
          <cell r="G8">
            <v>52.730116981676915</v>
          </cell>
          <cell r="H8">
            <v>52.323508706862455</v>
          </cell>
          <cell r="I8">
            <v>0.46602458900565774</v>
          </cell>
        </row>
        <row r="9">
          <cell r="B9">
            <v>35156</v>
          </cell>
          <cell r="C9">
            <v>5.1304526315205434E-2</v>
          </cell>
          <cell r="D9">
            <v>53.794834946943595</v>
          </cell>
          <cell r="E9">
            <v>55.326728480819867</v>
          </cell>
          <cell r="F9">
            <v>51.512771375535195</v>
          </cell>
          <cell r="G9">
            <v>53.226381573376095</v>
          </cell>
          <cell r="H9">
            <v>52.730116981676915</v>
          </cell>
          <cell r="I9">
            <v>52.323508706862455</v>
          </cell>
          <cell r="J9">
            <v>0.49401816627378375</v>
          </cell>
        </row>
        <row r="10">
          <cell r="B10">
            <v>35186</v>
          </cell>
          <cell r="C10">
            <v>4.0006862430407297E-2</v>
          </cell>
          <cell r="D10">
            <v>55.120452590998056</v>
          </cell>
          <cell r="E10">
            <v>53.794834946943595</v>
          </cell>
          <cell r="F10">
            <v>55.326728480819867</v>
          </cell>
          <cell r="G10">
            <v>51.512771375535195</v>
          </cell>
          <cell r="H10">
            <v>53.226381573376095</v>
          </cell>
          <cell r="I10">
            <v>52.730116981676915</v>
          </cell>
          <cell r="J10">
            <v>52.323508706862455</v>
          </cell>
          <cell r="K10">
            <v>0.52479300510436777</v>
          </cell>
        </row>
        <row r="11">
          <cell r="B11">
            <v>35217</v>
          </cell>
          <cell r="C11">
            <v>5.8210737744964991E-2</v>
          </cell>
          <cell r="D11">
            <v>55.668010948423458</v>
          </cell>
          <cell r="E11">
            <v>55.120452590998056</v>
          </cell>
          <cell r="F11">
            <v>53.794834946943595</v>
          </cell>
          <cell r="G11">
            <v>55.326728480819867</v>
          </cell>
          <cell r="H11">
            <v>51.512771375535195</v>
          </cell>
          <cell r="I11">
            <v>53.226381573376095</v>
          </cell>
          <cell r="J11">
            <v>52.730116981676915</v>
          </cell>
          <cell r="K11">
            <v>52.323508706862455</v>
          </cell>
          <cell r="L11">
            <v>0.5742572822385843</v>
          </cell>
        </row>
        <row r="12">
          <cell r="B12">
            <v>35247</v>
          </cell>
          <cell r="C12">
            <v>1.7668624463669458E-2</v>
          </cell>
          <cell r="D12">
            <v>56.785977403765123</v>
          </cell>
          <cell r="E12">
            <v>55.668010948423458</v>
          </cell>
          <cell r="F12">
            <v>55.120452590998056</v>
          </cell>
          <cell r="G12">
            <v>53.794834946943595</v>
          </cell>
          <cell r="H12">
            <v>55.326728480819867</v>
          </cell>
          <cell r="I12">
            <v>51.512771375535195</v>
          </cell>
          <cell r="J12">
            <v>53.226381573376095</v>
          </cell>
          <cell r="K12">
            <v>52.730116981676915</v>
          </cell>
          <cell r="L12">
            <v>52.323508706862455</v>
          </cell>
          <cell r="M12">
            <v>0.57857197709232133</v>
          </cell>
        </row>
        <row r="13">
          <cell r="B13">
            <v>35278</v>
          </cell>
          <cell r="C13">
            <v>8.4543625793045418E-2</v>
          </cell>
          <cell r="D13">
            <v>50.938049392123162</v>
          </cell>
          <cell r="E13">
            <v>56.785977403765123</v>
          </cell>
          <cell r="F13">
            <v>55.668010948423458</v>
          </cell>
          <cell r="G13">
            <v>55.120452590998056</v>
          </cell>
          <cell r="H13">
            <v>53.794834946943595</v>
          </cell>
          <cell r="I13">
            <v>55.326728480819867</v>
          </cell>
          <cell r="J13">
            <v>51.512771375535195</v>
          </cell>
          <cell r="K13">
            <v>53.226381573376095</v>
          </cell>
          <cell r="L13">
            <v>52.730116981676915</v>
          </cell>
          <cell r="M13">
            <v>52.323508706862455</v>
          </cell>
          <cell r="N13">
            <v>0.59032293512933542</v>
          </cell>
        </row>
        <row r="14">
          <cell r="B14">
            <v>35309</v>
          </cell>
          <cell r="C14">
            <v>9.522089803779954E-2</v>
          </cell>
          <cell r="D14">
            <v>56.836516067860138</v>
          </cell>
          <cell r="E14">
            <v>50.938049392123162</v>
          </cell>
          <cell r="F14">
            <v>56.785977403765123</v>
          </cell>
          <cell r="G14">
            <v>55.668010948423458</v>
          </cell>
          <cell r="H14">
            <v>55.120452590998056</v>
          </cell>
          <cell r="I14">
            <v>53.794834946943595</v>
          </cell>
          <cell r="J14">
            <v>55.326728480819867</v>
          </cell>
          <cell r="K14">
            <v>51.512771375535195</v>
          </cell>
          <cell r="L14">
            <v>53.226381573376095</v>
          </cell>
          <cell r="M14">
            <v>52.730116981676915</v>
          </cell>
          <cell r="N14">
            <v>52.323508706862455</v>
          </cell>
          <cell r="O14">
            <v>0.57756796868001647</v>
          </cell>
        </row>
        <row r="15">
          <cell r="B15">
            <v>35339</v>
          </cell>
          <cell r="C15">
            <v>0.13919417903386311</v>
          </cell>
          <cell r="D15">
            <v>51.837056742584238</v>
          </cell>
          <cell r="E15">
            <v>56.836516067860138</v>
          </cell>
          <cell r="F15">
            <v>50.938049392123162</v>
          </cell>
          <cell r="G15">
            <v>56.785977403765123</v>
          </cell>
          <cell r="H15">
            <v>55.668010948423458</v>
          </cell>
          <cell r="I15">
            <v>55.120452590998056</v>
          </cell>
          <cell r="J15">
            <v>53.794834946943595</v>
          </cell>
          <cell r="K15">
            <v>55.326728480819867</v>
          </cell>
          <cell r="L15">
            <v>51.512771375535195</v>
          </cell>
          <cell r="M15">
            <v>53.226381573376095</v>
          </cell>
          <cell r="N15">
            <v>52.730116981676915</v>
          </cell>
          <cell r="O15">
            <v>52.323508706862455</v>
          </cell>
          <cell r="P15">
            <v>0.55547474731431568</v>
          </cell>
        </row>
        <row r="16">
          <cell r="B16">
            <v>35370</v>
          </cell>
          <cell r="C16">
            <v>0.15527061607462245</v>
          </cell>
          <cell r="D16">
            <v>53.448586092263149</v>
          </cell>
          <cell r="E16">
            <v>51.837056742584238</v>
          </cell>
          <cell r="F16">
            <v>56.836516067860138</v>
          </cell>
          <cell r="G16">
            <v>50.938049392123162</v>
          </cell>
          <cell r="H16">
            <v>56.785977403765123</v>
          </cell>
          <cell r="I16">
            <v>55.668010948423458</v>
          </cell>
          <cell r="J16">
            <v>55.120452590998056</v>
          </cell>
          <cell r="K16">
            <v>53.794834946943595</v>
          </cell>
          <cell r="L16">
            <v>55.326728480819867</v>
          </cell>
          <cell r="M16">
            <v>51.512771375535195</v>
          </cell>
          <cell r="N16">
            <v>53.226381573376095</v>
          </cell>
          <cell r="O16">
            <v>52.730116981676915</v>
          </cell>
          <cell r="P16">
            <v>52.323508706862455</v>
          </cell>
          <cell r="Q16">
            <v>0.55715686906964024</v>
          </cell>
        </row>
        <row r="17">
          <cell r="B17">
            <v>35400</v>
          </cell>
          <cell r="C17">
            <v>0.14195361911454674</v>
          </cell>
          <cell r="D17">
            <v>44.140130385532643</v>
          </cell>
          <cell r="E17">
            <v>53.448586092263149</v>
          </cell>
          <cell r="F17">
            <v>51.837056742584238</v>
          </cell>
          <cell r="G17">
            <v>56.836516067860138</v>
          </cell>
          <cell r="H17">
            <v>50.938049392123162</v>
          </cell>
          <cell r="I17">
            <v>56.785977403765123</v>
          </cell>
          <cell r="J17">
            <v>55.668010948423458</v>
          </cell>
          <cell r="K17">
            <v>55.120452590998056</v>
          </cell>
          <cell r="L17">
            <v>53.794834946943595</v>
          </cell>
          <cell r="M17">
            <v>55.326728480819867</v>
          </cell>
          <cell r="N17">
            <v>51.512771375535195</v>
          </cell>
          <cell r="O17">
            <v>53.226381573376095</v>
          </cell>
          <cell r="P17">
            <v>52.730116981676915</v>
          </cell>
          <cell r="Q17">
            <v>52.323508706862455</v>
          </cell>
          <cell r="R17">
            <v>0.54707608917066364</v>
          </cell>
        </row>
        <row r="18">
          <cell r="B18">
            <v>35431</v>
          </cell>
          <cell r="C18">
            <v>0.11473367973143467</v>
          </cell>
          <cell r="D18">
            <v>52.805625181828844</v>
          </cell>
          <cell r="E18">
            <v>44.140130385532643</v>
          </cell>
          <cell r="F18">
            <v>53.448586092263149</v>
          </cell>
          <cell r="G18">
            <v>51.837056742584238</v>
          </cell>
          <cell r="H18">
            <v>56.836516067860138</v>
          </cell>
          <cell r="I18">
            <v>50.938049392123162</v>
          </cell>
          <cell r="J18">
            <v>56.785977403765123</v>
          </cell>
          <cell r="K18">
            <v>55.668010948423458</v>
          </cell>
          <cell r="L18">
            <v>55.120452590998056</v>
          </cell>
          <cell r="M18">
            <v>53.794834946943595</v>
          </cell>
          <cell r="N18">
            <v>55.326728480819867</v>
          </cell>
          <cell r="O18">
            <v>51.512771375535195</v>
          </cell>
          <cell r="P18">
            <v>53.226381573376095</v>
          </cell>
          <cell r="Q18">
            <v>52.730116981676915</v>
          </cell>
          <cell r="R18">
            <v>52.323508706862455</v>
          </cell>
          <cell r="S18">
            <v>0.51055986909177853</v>
          </cell>
        </row>
        <row r="19">
          <cell r="B19">
            <v>35462</v>
          </cell>
          <cell r="C19">
            <v>0.11264153585934222</v>
          </cell>
          <cell r="D19">
            <v>59.44777395551062</v>
          </cell>
          <cell r="E19">
            <v>52.805625181828844</v>
          </cell>
          <cell r="F19">
            <v>44.140130385532643</v>
          </cell>
          <cell r="G19">
            <v>53.448586092263149</v>
          </cell>
          <cell r="H19">
            <v>51.837056742584238</v>
          </cell>
          <cell r="I19">
            <v>56.836516067860138</v>
          </cell>
          <cell r="J19">
            <v>50.938049392123162</v>
          </cell>
          <cell r="K19">
            <v>56.785977403765123</v>
          </cell>
          <cell r="L19">
            <v>55.668010948423458</v>
          </cell>
          <cell r="M19">
            <v>55.120452590998056</v>
          </cell>
          <cell r="N19">
            <v>53.794834946943595</v>
          </cell>
          <cell r="O19">
            <v>55.326728480819867</v>
          </cell>
          <cell r="P19">
            <v>51.512771375535195</v>
          </cell>
          <cell r="Q19">
            <v>53.226381573376095</v>
          </cell>
          <cell r="R19">
            <v>52.730116981676915</v>
          </cell>
          <cell r="S19">
            <v>52.323508706862455</v>
          </cell>
          <cell r="T19">
            <v>0.47560141673029743</v>
          </cell>
        </row>
        <row r="20">
          <cell r="B20">
            <v>35490</v>
          </cell>
          <cell r="C20">
            <v>9.873169250456848E-2</v>
          </cell>
          <cell r="D20">
            <v>55.004455959735488</v>
          </cell>
          <cell r="E20">
            <v>59.44777395551062</v>
          </cell>
          <cell r="F20">
            <v>52.805625181828844</v>
          </cell>
          <cell r="G20">
            <v>44.140130385532643</v>
          </cell>
          <cell r="H20">
            <v>53.448586092263149</v>
          </cell>
          <cell r="I20">
            <v>51.837056742584238</v>
          </cell>
          <cell r="J20">
            <v>56.836516067860138</v>
          </cell>
          <cell r="K20">
            <v>50.938049392123162</v>
          </cell>
          <cell r="L20">
            <v>56.785977403765123</v>
          </cell>
          <cell r="M20">
            <v>55.668010948423458</v>
          </cell>
          <cell r="N20">
            <v>55.120452590998056</v>
          </cell>
          <cell r="O20">
            <v>53.794834946943595</v>
          </cell>
          <cell r="P20">
            <v>55.326728480819867</v>
          </cell>
          <cell r="Q20">
            <v>51.512771375535195</v>
          </cell>
          <cell r="R20">
            <v>53.226381573376095</v>
          </cell>
          <cell r="S20">
            <v>52.730116981676915</v>
          </cell>
          <cell r="T20">
            <v>52.323508706862455</v>
          </cell>
          <cell r="U20">
            <v>0.41135600001291056</v>
          </cell>
        </row>
        <row r="21">
          <cell r="B21">
            <v>35521</v>
          </cell>
          <cell r="C21">
            <v>8.7227249940634799E-2</v>
          </cell>
          <cell r="D21">
            <v>57.492578171962876</v>
          </cell>
          <cell r="E21">
            <v>55.004455959735488</v>
          </cell>
          <cell r="F21">
            <v>59.44777395551062</v>
          </cell>
          <cell r="G21">
            <v>52.805625181828844</v>
          </cell>
          <cell r="H21">
            <v>44.140130385532643</v>
          </cell>
          <cell r="I21">
            <v>53.448586092263149</v>
          </cell>
          <cell r="J21">
            <v>51.837056742584238</v>
          </cell>
          <cell r="K21">
            <v>56.836516067860138</v>
          </cell>
          <cell r="L21">
            <v>50.938049392123162</v>
          </cell>
          <cell r="M21">
            <v>56.785977403765123</v>
          </cell>
          <cell r="N21">
            <v>55.668010948423458</v>
          </cell>
          <cell r="O21">
            <v>55.120452590998056</v>
          </cell>
          <cell r="P21">
            <v>53.794834946943595</v>
          </cell>
          <cell r="Q21">
            <v>55.326728480819867</v>
          </cell>
          <cell r="R21">
            <v>51.512771375535195</v>
          </cell>
          <cell r="S21">
            <v>53.226381573376095</v>
          </cell>
          <cell r="T21">
            <v>52.730116981676915</v>
          </cell>
          <cell r="U21">
            <v>52.323508706862455</v>
          </cell>
          <cell r="V21">
            <v>0.37769918326058494</v>
          </cell>
        </row>
        <row r="22">
          <cell r="B22">
            <v>35551</v>
          </cell>
          <cell r="C22">
            <v>0.10204179371338262</v>
          </cell>
          <cell r="D22">
            <v>54.208059199243593</v>
          </cell>
          <cell r="E22">
            <v>57.492578171962876</v>
          </cell>
          <cell r="F22">
            <v>55.004455959735488</v>
          </cell>
          <cell r="G22">
            <v>59.44777395551062</v>
          </cell>
          <cell r="H22">
            <v>52.805625181828844</v>
          </cell>
          <cell r="I22">
            <v>44.140130385532643</v>
          </cell>
          <cell r="J22">
            <v>53.448586092263149</v>
          </cell>
          <cell r="K22">
            <v>51.837056742584238</v>
          </cell>
          <cell r="L22">
            <v>56.836516067860138</v>
          </cell>
          <cell r="M22">
            <v>50.938049392123162</v>
          </cell>
          <cell r="N22">
            <v>56.785977403765123</v>
          </cell>
          <cell r="O22">
            <v>55.668010948423458</v>
          </cell>
          <cell r="P22">
            <v>55.120452590998056</v>
          </cell>
          <cell r="Q22">
            <v>53.794834946943595</v>
          </cell>
          <cell r="R22">
            <v>55.326728480819867</v>
          </cell>
          <cell r="S22">
            <v>51.512771375535195</v>
          </cell>
          <cell r="T22">
            <v>53.226381573376095</v>
          </cell>
          <cell r="U22">
            <v>52.730116981676915</v>
          </cell>
          <cell r="V22">
            <v>52.323508706862455</v>
          </cell>
          <cell r="W22">
            <v>0.33231712302782795</v>
          </cell>
        </row>
        <row r="23">
          <cell r="B23">
            <v>35582</v>
          </cell>
          <cell r="C23">
            <v>7.5220716861690962E-2</v>
          </cell>
          <cell r="D23">
            <v>50.66797965077609</v>
          </cell>
          <cell r="E23">
            <v>54.208059199243593</v>
          </cell>
          <cell r="F23">
            <v>57.492578171962876</v>
          </cell>
          <cell r="G23">
            <v>55.004455959735488</v>
          </cell>
          <cell r="H23">
            <v>59.44777395551062</v>
          </cell>
          <cell r="I23">
            <v>52.805625181828844</v>
          </cell>
          <cell r="J23">
            <v>44.140130385532643</v>
          </cell>
          <cell r="K23">
            <v>53.448586092263149</v>
          </cell>
          <cell r="L23">
            <v>51.837056742584238</v>
          </cell>
          <cell r="M23">
            <v>56.836516067860138</v>
          </cell>
          <cell r="N23">
            <v>50.938049392123162</v>
          </cell>
          <cell r="O23">
            <v>56.785977403765123</v>
          </cell>
          <cell r="P23">
            <v>55.668010948423458</v>
          </cell>
          <cell r="Q23">
            <v>55.120452590998056</v>
          </cell>
          <cell r="R23">
            <v>53.794834946943595</v>
          </cell>
          <cell r="S23">
            <v>55.326728480819867</v>
          </cell>
          <cell r="T23">
            <v>51.512771375535195</v>
          </cell>
          <cell r="U23">
            <v>53.226381573376095</v>
          </cell>
          <cell r="V23">
            <v>52.730116981676915</v>
          </cell>
          <cell r="W23">
            <v>52.323508706862455</v>
          </cell>
          <cell r="X23">
            <v>0.28395805769035165</v>
          </cell>
        </row>
        <row r="24">
          <cell r="B24">
            <v>35612</v>
          </cell>
          <cell r="C24">
            <v>0.15766921469569128</v>
          </cell>
          <cell r="D24">
            <v>53.841018578315229</v>
          </cell>
          <cell r="E24">
            <v>50.66797965077609</v>
          </cell>
          <cell r="F24">
            <v>54.208059199243593</v>
          </cell>
          <cell r="G24">
            <v>57.492578171962876</v>
          </cell>
          <cell r="H24">
            <v>55.004455959735488</v>
          </cell>
          <cell r="I24">
            <v>59.44777395551062</v>
          </cell>
          <cell r="J24">
            <v>52.805625181828844</v>
          </cell>
          <cell r="K24">
            <v>44.140130385532643</v>
          </cell>
          <cell r="L24">
            <v>53.448586092263149</v>
          </cell>
          <cell r="M24">
            <v>51.837056742584238</v>
          </cell>
          <cell r="N24">
            <v>56.836516067860138</v>
          </cell>
          <cell r="O24">
            <v>50.938049392123162</v>
          </cell>
          <cell r="P24">
            <v>56.785977403765123</v>
          </cell>
          <cell r="Q24">
            <v>55.668010948423458</v>
          </cell>
          <cell r="R24">
            <v>55.120452590998056</v>
          </cell>
          <cell r="S24">
            <v>53.794834946943595</v>
          </cell>
          <cell r="T24">
            <v>55.326728480819867</v>
          </cell>
          <cell r="U24">
            <v>51.512771375535195</v>
          </cell>
          <cell r="V24">
            <v>53.226381573376095</v>
          </cell>
          <cell r="W24">
            <v>52.730116981676915</v>
          </cell>
          <cell r="X24">
            <v>52.323508706862455</v>
          </cell>
          <cell r="Y24">
            <v>0.32890412687014353</v>
          </cell>
        </row>
        <row r="25">
          <cell r="B25">
            <v>35643</v>
          </cell>
          <cell r="C25">
            <v>0.12101647931677584</v>
          </cell>
          <cell r="D25">
            <v>55.979804634652695</v>
          </cell>
          <cell r="E25">
            <v>53.841018578315229</v>
          </cell>
          <cell r="F25">
            <v>50.66797965077609</v>
          </cell>
          <cell r="G25">
            <v>54.208059199243593</v>
          </cell>
          <cell r="H25">
            <v>57.492578171962876</v>
          </cell>
          <cell r="I25">
            <v>55.004455959735488</v>
          </cell>
          <cell r="J25">
            <v>59.44777395551062</v>
          </cell>
          <cell r="K25">
            <v>52.805625181828844</v>
          </cell>
          <cell r="L25">
            <v>44.140130385532643</v>
          </cell>
          <cell r="M25">
            <v>53.448586092263149</v>
          </cell>
          <cell r="N25">
            <v>51.837056742584238</v>
          </cell>
          <cell r="O25">
            <v>56.836516067860138</v>
          </cell>
          <cell r="P25">
            <v>50.938049392123162</v>
          </cell>
          <cell r="Q25">
            <v>56.785977403765123</v>
          </cell>
          <cell r="R25">
            <v>55.668010948423458</v>
          </cell>
          <cell r="S25">
            <v>55.120452590998056</v>
          </cell>
          <cell r="T25">
            <v>53.794834946943595</v>
          </cell>
          <cell r="U25">
            <v>55.326728480819867</v>
          </cell>
          <cell r="V25">
            <v>51.512771375535195</v>
          </cell>
          <cell r="W25">
            <v>53.226381573376095</v>
          </cell>
          <cell r="X25">
            <v>52.730116981676915</v>
          </cell>
          <cell r="Y25">
            <v>52.323508706862455</v>
          </cell>
        </row>
        <row r="26">
          <cell r="B26">
            <v>35674</v>
          </cell>
          <cell r="C26">
            <v>0.11392613761266213</v>
          </cell>
          <cell r="D26">
            <v>53.304029632201932</v>
          </cell>
          <cell r="E26">
            <v>55.979804634652695</v>
          </cell>
          <cell r="F26">
            <v>53.841018578315229</v>
          </cell>
          <cell r="G26">
            <v>50.66797965077609</v>
          </cell>
          <cell r="H26">
            <v>54.208059199243593</v>
          </cell>
          <cell r="I26">
            <v>57.492578171962876</v>
          </cell>
          <cell r="J26">
            <v>55.004455959735488</v>
          </cell>
          <cell r="K26">
            <v>59.44777395551062</v>
          </cell>
          <cell r="L26">
            <v>52.805625181828844</v>
          </cell>
          <cell r="M26">
            <v>44.140130385532643</v>
          </cell>
          <cell r="N26">
            <v>53.448586092263149</v>
          </cell>
          <cell r="O26">
            <v>51.837056742584238</v>
          </cell>
          <cell r="P26">
            <v>56.836516067860138</v>
          </cell>
          <cell r="Q26">
            <v>50.938049392123162</v>
          </cell>
          <cell r="R26">
            <v>56.785977403765123</v>
          </cell>
          <cell r="S26">
            <v>55.668010948423458</v>
          </cell>
          <cell r="T26">
            <v>55.120452590998056</v>
          </cell>
          <cell r="U26">
            <v>53.794834946943595</v>
          </cell>
          <cell r="V26">
            <v>55.326728480819867</v>
          </cell>
          <cell r="W26">
            <v>51.512771375535195</v>
          </cell>
          <cell r="X26">
            <v>53.226381573376095</v>
          </cell>
          <cell r="Y26">
            <v>52.730116981676915</v>
          </cell>
        </row>
        <row r="27">
          <cell r="B27">
            <v>35704</v>
          </cell>
          <cell r="C27">
            <v>6.5050624633025134E-2</v>
          </cell>
          <cell r="D27">
            <v>56.727615550497973</v>
          </cell>
          <cell r="E27">
            <v>53.304029632201932</v>
          </cell>
          <cell r="F27">
            <v>55.979804634652695</v>
          </cell>
          <cell r="G27">
            <v>53.841018578315229</v>
          </cell>
          <cell r="H27">
            <v>50.66797965077609</v>
          </cell>
          <cell r="I27">
            <v>54.208059199243593</v>
          </cell>
          <cell r="J27">
            <v>57.492578171962876</v>
          </cell>
          <cell r="K27">
            <v>55.004455959735488</v>
          </cell>
          <cell r="L27">
            <v>59.44777395551062</v>
          </cell>
          <cell r="M27">
            <v>52.805625181828844</v>
          </cell>
          <cell r="N27">
            <v>44.140130385532643</v>
          </cell>
          <cell r="O27">
            <v>53.448586092263149</v>
          </cell>
          <cell r="P27">
            <v>51.837056742584238</v>
          </cell>
          <cell r="Q27">
            <v>56.836516067860138</v>
          </cell>
          <cell r="R27">
            <v>50.938049392123162</v>
          </cell>
          <cell r="S27">
            <v>56.785977403765123</v>
          </cell>
          <cell r="T27">
            <v>55.668010948423458</v>
          </cell>
          <cell r="U27">
            <v>55.120452590998056</v>
          </cell>
          <cell r="V27">
            <v>53.794834946943595</v>
          </cell>
          <cell r="W27">
            <v>55.326728480819867</v>
          </cell>
          <cell r="X27">
            <v>51.512771375535195</v>
          </cell>
          <cell r="Y27">
            <v>53.226381573376095</v>
          </cell>
        </row>
        <row r="28">
          <cell r="B28">
            <v>35735</v>
          </cell>
          <cell r="C28">
            <v>3.9041585290334968E-2</v>
          </cell>
          <cell r="D28">
            <v>57.214385644887315</v>
          </cell>
          <cell r="E28">
            <v>56.727615550497973</v>
          </cell>
          <cell r="F28">
            <v>53.304029632201932</v>
          </cell>
          <cell r="G28">
            <v>55.979804634652695</v>
          </cell>
          <cell r="H28">
            <v>53.841018578315229</v>
          </cell>
          <cell r="I28">
            <v>50.66797965077609</v>
          </cell>
          <cell r="J28">
            <v>54.208059199243593</v>
          </cell>
          <cell r="K28">
            <v>57.492578171962876</v>
          </cell>
          <cell r="L28">
            <v>55.004455959735488</v>
          </cell>
          <cell r="M28">
            <v>59.44777395551062</v>
          </cell>
          <cell r="N28">
            <v>52.805625181828844</v>
          </cell>
          <cell r="O28">
            <v>44.140130385532643</v>
          </cell>
          <cell r="P28">
            <v>53.448586092263149</v>
          </cell>
          <cell r="Q28">
            <v>51.837056742584238</v>
          </cell>
          <cell r="R28">
            <v>56.836516067860138</v>
          </cell>
          <cell r="S28">
            <v>50.938049392123162</v>
          </cell>
          <cell r="T28">
            <v>56.785977403765123</v>
          </cell>
          <cell r="U28">
            <v>55.668010948423458</v>
          </cell>
          <cell r="V28">
            <v>55.120452590998056</v>
          </cell>
          <cell r="W28">
            <v>53.794834946943595</v>
          </cell>
          <cell r="X28">
            <v>55.326728480819867</v>
          </cell>
          <cell r="Y28">
            <v>51.512771375535195</v>
          </cell>
        </row>
        <row r="29">
          <cell r="B29">
            <v>35765</v>
          </cell>
          <cell r="C29">
            <v>4.9942307692307786E-2</v>
          </cell>
          <cell r="D29">
            <v>51.328747410381929</v>
          </cell>
          <cell r="E29">
            <v>57.214385644887315</v>
          </cell>
          <cell r="F29">
            <v>56.727615550497973</v>
          </cell>
          <cell r="G29">
            <v>53.304029632201932</v>
          </cell>
          <cell r="H29">
            <v>55.979804634652695</v>
          </cell>
          <cell r="I29">
            <v>53.841018578315229</v>
          </cell>
          <cell r="J29">
            <v>50.66797965077609</v>
          </cell>
          <cell r="K29">
            <v>54.208059199243593</v>
          </cell>
          <cell r="L29">
            <v>57.492578171962876</v>
          </cell>
          <cell r="M29">
            <v>55.004455959735488</v>
          </cell>
          <cell r="N29">
            <v>59.44777395551062</v>
          </cell>
          <cell r="O29">
            <v>52.805625181828844</v>
          </cell>
          <cell r="P29">
            <v>44.140130385532643</v>
          </cell>
          <cell r="Q29">
            <v>53.448586092263149</v>
          </cell>
          <cell r="R29">
            <v>51.837056742584238</v>
          </cell>
          <cell r="S29">
            <v>56.836516067860138</v>
          </cell>
          <cell r="T29">
            <v>50.938049392123162</v>
          </cell>
          <cell r="U29">
            <v>56.785977403765123</v>
          </cell>
          <cell r="V29">
            <v>55.668010948423458</v>
          </cell>
          <cell r="W29">
            <v>55.120452590998056</v>
          </cell>
          <cell r="X29">
            <v>53.794834946943595</v>
          </cell>
          <cell r="Y29">
            <v>55.326728480819867</v>
          </cell>
        </row>
        <row r="30">
          <cell r="B30">
            <v>35796</v>
          </cell>
          <cell r="C30">
            <v>5.3790563513338441E-2</v>
          </cell>
          <cell r="D30">
            <v>58.051919131632616</v>
          </cell>
          <cell r="E30">
            <v>51.328747410381929</v>
          </cell>
          <cell r="F30">
            <v>57.214385644887315</v>
          </cell>
          <cell r="G30">
            <v>56.727615550497973</v>
          </cell>
          <cell r="H30">
            <v>53.304029632201932</v>
          </cell>
          <cell r="I30">
            <v>55.979804634652695</v>
          </cell>
          <cell r="J30">
            <v>53.841018578315229</v>
          </cell>
          <cell r="K30">
            <v>50.66797965077609</v>
          </cell>
          <cell r="L30">
            <v>54.208059199243593</v>
          </cell>
          <cell r="M30">
            <v>57.492578171962876</v>
          </cell>
          <cell r="N30">
            <v>55.004455959735488</v>
          </cell>
          <cell r="O30">
            <v>59.44777395551062</v>
          </cell>
          <cell r="P30">
            <v>52.805625181828844</v>
          </cell>
          <cell r="Q30">
            <v>44.140130385532643</v>
          </cell>
          <cell r="R30">
            <v>53.448586092263149</v>
          </cell>
          <cell r="S30">
            <v>51.837056742584238</v>
          </cell>
          <cell r="T30">
            <v>56.836516067860138</v>
          </cell>
          <cell r="U30">
            <v>50.938049392123162</v>
          </cell>
          <cell r="V30">
            <v>56.785977403765123</v>
          </cell>
          <cell r="W30">
            <v>55.668010948423458</v>
          </cell>
          <cell r="X30">
            <v>55.120452590998056</v>
          </cell>
          <cell r="Y30">
            <v>53.794834946943595</v>
          </cell>
        </row>
        <row r="31">
          <cell r="B31">
            <v>35827</v>
          </cell>
          <cell r="C31">
            <v>7.1792711797940445E-2</v>
          </cell>
          <cell r="D31">
            <v>56.004557345101773</v>
          </cell>
          <cell r="E31">
            <v>58.051919131632616</v>
          </cell>
          <cell r="F31">
            <v>51.328747410381929</v>
          </cell>
          <cell r="G31">
            <v>57.214385644887315</v>
          </cell>
          <cell r="H31">
            <v>56.727615550497973</v>
          </cell>
          <cell r="I31">
            <v>53.304029632201932</v>
          </cell>
          <cell r="J31">
            <v>55.979804634652695</v>
          </cell>
          <cell r="K31">
            <v>53.841018578315229</v>
          </cell>
          <cell r="L31">
            <v>50.66797965077609</v>
          </cell>
          <cell r="M31">
            <v>54.208059199243593</v>
          </cell>
          <cell r="N31">
            <v>57.492578171962876</v>
          </cell>
          <cell r="O31">
            <v>55.004455959735488</v>
          </cell>
          <cell r="P31">
            <v>59.44777395551062</v>
          </cell>
          <cell r="Q31">
            <v>52.805625181828844</v>
          </cell>
          <cell r="R31">
            <v>44.140130385532643</v>
          </cell>
          <cell r="S31">
            <v>53.448586092263149</v>
          </cell>
          <cell r="T31">
            <v>51.837056742584238</v>
          </cell>
          <cell r="U31">
            <v>56.836516067860138</v>
          </cell>
          <cell r="V31">
            <v>50.938049392123162</v>
          </cell>
          <cell r="W31">
            <v>56.785977403765123</v>
          </cell>
          <cell r="X31">
            <v>55.668010948423458</v>
          </cell>
          <cell r="Y31">
            <v>55.120452590998056</v>
          </cell>
        </row>
        <row r="32">
          <cell r="B32">
            <v>35855</v>
          </cell>
          <cell r="C32">
            <v>0.12624181377605148</v>
          </cell>
          <cell r="D32">
            <v>47.583712351452803</v>
          </cell>
          <cell r="E32">
            <v>56.004557345101773</v>
          </cell>
          <cell r="F32">
            <v>58.051919131632616</v>
          </cell>
          <cell r="G32">
            <v>51.328747410381929</v>
          </cell>
          <cell r="H32">
            <v>57.214385644887315</v>
          </cell>
          <cell r="I32">
            <v>56.727615550497973</v>
          </cell>
          <cell r="J32">
            <v>53.304029632201932</v>
          </cell>
          <cell r="K32">
            <v>55.979804634652695</v>
          </cell>
          <cell r="L32">
            <v>53.841018578315229</v>
          </cell>
          <cell r="M32">
            <v>50.66797965077609</v>
          </cell>
          <cell r="N32">
            <v>54.208059199243593</v>
          </cell>
          <cell r="O32">
            <v>57.492578171962876</v>
          </cell>
          <cell r="P32">
            <v>55.004455959735488</v>
          </cell>
          <cell r="Q32">
            <v>59.44777395551062</v>
          </cell>
          <cell r="R32">
            <v>52.805625181828844</v>
          </cell>
          <cell r="S32">
            <v>44.140130385532643</v>
          </cell>
          <cell r="T32">
            <v>53.448586092263149</v>
          </cell>
          <cell r="U32">
            <v>51.837056742584238</v>
          </cell>
          <cell r="V32">
            <v>56.836516067860138</v>
          </cell>
          <cell r="W32">
            <v>50.938049392123162</v>
          </cell>
          <cell r="X32">
            <v>56.785977403765123</v>
          </cell>
          <cell r="Y32">
            <v>55.668010948423458</v>
          </cell>
        </row>
        <row r="33">
          <cell r="B33">
            <v>35886</v>
          </cell>
          <cell r="C33">
            <v>0.1434853301623511</v>
          </cell>
          <cell r="D33">
            <v>52.717111599826929</v>
          </cell>
          <cell r="E33">
            <v>47.583712351452803</v>
          </cell>
          <cell r="F33">
            <v>56.004557345101773</v>
          </cell>
          <cell r="G33">
            <v>58.051919131632616</v>
          </cell>
          <cell r="H33">
            <v>51.328747410381929</v>
          </cell>
          <cell r="I33">
            <v>57.214385644887315</v>
          </cell>
          <cell r="J33">
            <v>56.727615550497973</v>
          </cell>
          <cell r="K33">
            <v>53.304029632201932</v>
          </cell>
          <cell r="L33">
            <v>55.979804634652695</v>
          </cell>
          <cell r="M33">
            <v>53.841018578315229</v>
          </cell>
          <cell r="N33">
            <v>50.66797965077609</v>
          </cell>
          <cell r="O33">
            <v>54.208059199243593</v>
          </cell>
          <cell r="P33">
            <v>57.492578171962876</v>
          </cell>
          <cell r="Q33">
            <v>55.004455959735488</v>
          </cell>
          <cell r="R33">
            <v>59.44777395551062</v>
          </cell>
          <cell r="S33">
            <v>52.805625181828844</v>
          </cell>
          <cell r="T33">
            <v>44.140130385532643</v>
          </cell>
          <cell r="U33">
            <v>53.448586092263149</v>
          </cell>
          <cell r="V33">
            <v>51.837056742584238</v>
          </cell>
          <cell r="W33">
            <v>56.836516067860138</v>
          </cell>
          <cell r="X33">
            <v>50.938049392123162</v>
          </cell>
          <cell r="Y33">
            <v>56.785977403765123</v>
          </cell>
        </row>
        <row r="34">
          <cell r="B34">
            <v>35916</v>
          </cell>
          <cell r="C34">
            <v>0.13270464850144137</v>
          </cell>
          <cell r="D34">
            <v>56.438230513604111</v>
          </cell>
          <cell r="E34">
            <v>52.717111599826929</v>
          </cell>
          <cell r="F34">
            <v>47.583712351452803</v>
          </cell>
          <cell r="G34">
            <v>56.004557345101773</v>
          </cell>
          <cell r="H34">
            <v>58.051919131632616</v>
          </cell>
          <cell r="I34">
            <v>51.328747410381929</v>
          </cell>
          <cell r="J34">
            <v>57.214385644887315</v>
          </cell>
          <cell r="K34">
            <v>56.727615550497973</v>
          </cell>
          <cell r="L34">
            <v>53.304029632201932</v>
          </cell>
          <cell r="M34">
            <v>55.979804634652695</v>
          </cell>
          <cell r="N34">
            <v>53.841018578315229</v>
          </cell>
          <cell r="O34">
            <v>50.66797965077609</v>
          </cell>
          <cell r="P34">
            <v>54.208059199243593</v>
          </cell>
          <cell r="Q34">
            <v>57.492578171962876</v>
          </cell>
          <cell r="R34">
            <v>55.004455959735488</v>
          </cell>
          <cell r="S34">
            <v>59.44777395551062</v>
          </cell>
          <cell r="T34">
            <v>52.805625181828844</v>
          </cell>
          <cell r="U34">
            <v>44.140130385532643</v>
          </cell>
          <cell r="V34">
            <v>53.448586092263149</v>
          </cell>
          <cell r="W34">
            <v>51.837056742584238</v>
          </cell>
          <cell r="X34">
            <v>56.836516067860138</v>
          </cell>
          <cell r="Y34">
            <v>50.938049392123162</v>
          </cell>
        </row>
        <row r="35">
          <cell r="B35">
            <v>35947</v>
          </cell>
          <cell r="C35">
            <v>0.18434512109009704</v>
          </cell>
          <cell r="D35">
            <v>57.892626568082306</v>
          </cell>
          <cell r="E35">
            <v>56.438230513604111</v>
          </cell>
          <cell r="F35">
            <v>52.717111599826929</v>
          </cell>
          <cell r="G35">
            <v>47.583712351452803</v>
          </cell>
          <cell r="H35">
            <v>56.004557345101773</v>
          </cell>
          <cell r="I35">
            <v>58.051919131632616</v>
          </cell>
          <cell r="J35">
            <v>51.328747410381929</v>
          </cell>
          <cell r="K35">
            <v>57.214385644887315</v>
          </cell>
          <cell r="L35">
            <v>56.727615550497973</v>
          </cell>
          <cell r="M35">
            <v>53.304029632201932</v>
          </cell>
          <cell r="N35">
            <v>55.979804634652695</v>
          </cell>
          <cell r="O35">
            <v>53.841018578315229</v>
          </cell>
          <cell r="P35">
            <v>50.66797965077609</v>
          </cell>
          <cell r="Q35">
            <v>54.208059199243593</v>
          </cell>
          <cell r="R35">
            <v>57.492578171962876</v>
          </cell>
          <cell r="S35">
            <v>55.004455959735488</v>
          </cell>
          <cell r="T35">
            <v>59.44777395551062</v>
          </cell>
          <cell r="U35">
            <v>52.805625181828844</v>
          </cell>
          <cell r="V35">
            <v>44.140130385532643</v>
          </cell>
          <cell r="W35">
            <v>53.448586092263149</v>
          </cell>
          <cell r="X35">
            <v>51.837056742584238</v>
          </cell>
          <cell r="Y35">
            <v>56.836516067860138</v>
          </cell>
        </row>
        <row r="36">
          <cell r="B36">
            <v>35977</v>
          </cell>
          <cell r="C36">
            <v>9.5028331200877281E-2</v>
          </cell>
          <cell r="D36">
            <v>53.522276167866195</v>
          </cell>
          <cell r="E36">
            <v>57.892626568082306</v>
          </cell>
          <cell r="F36">
            <v>56.438230513604111</v>
          </cell>
          <cell r="G36">
            <v>52.717111599826929</v>
          </cell>
          <cell r="H36">
            <v>47.583712351452803</v>
          </cell>
          <cell r="I36">
            <v>56.004557345101773</v>
          </cell>
          <cell r="J36">
            <v>58.051919131632616</v>
          </cell>
          <cell r="K36">
            <v>51.328747410381929</v>
          </cell>
          <cell r="L36">
            <v>57.214385644887315</v>
          </cell>
          <cell r="M36">
            <v>56.727615550497973</v>
          </cell>
          <cell r="N36">
            <v>53.304029632201932</v>
          </cell>
          <cell r="O36">
            <v>55.979804634652695</v>
          </cell>
          <cell r="P36">
            <v>53.841018578315229</v>
          </cell>
          <cell r="Q36">
            <v>50.66797965077609</v>
          </cell>
          <cell r="R36">
            <v>54.208059199243593</v>
          </cell>
          <cell r="S36">
            <v>57.492578171962876</v>
          </cell>
          <cell r="T36">
            <v>55.004455959735488</v>
          </cell>
          <cell r="U36">
            <v>59.44777395551062</v>
          </cell>
          <cell r="V36">
            <v>52.805625181828844</v>
          </cell>
          <cell r="W36">
            <v>44.140130385532643</v>
          </cell>
          <cell r="X36">
            <v>53.448586092263149</v>
          </cell>
          <cell r="Y36">
            <v>51.837056742584238</v>
          </cell>
        </row>
        <row r="37">
          <cell r="B37">
            <v>36008</v>
          </cell>
          <cell r="C37">
            <v>0.10534330325689223</v>
          </cell>
          <cell r="D37">
            <v>62.531970919996027</v>
          </cell>
          <cell r="E37">
            <v>53.522276167866195</v>
          </cell>
          <cell r="F37">
            <v>57.892626568082306</v>
          </cell>
          <cell r="G37">
            <v>56.438230513604111</v>
          </cell>
          <cell r="H37">
            <v>52.717111599826929</v>
          </cell>
          <cell r="I37">
            <v>47.583712351452803</v>
          </cell>
          <cell r="J37">
            <v>56.004557345101773</v>
          </cell>
          <cell r="K37">
            <v>58.051919131632616</v>
          </cell>
          <cell r="L37">
            <v>51.328747410381929</v>
          </cell>
          <cell r="M37">
            <v>57.214385644887315</v>
          </cell>
          <cell r="N37">
            <v>56.727615550497973</v>
          </cell>
          <cell r="O37">
            <v>53.304029632201932</v>
          </cell>
          <cell r="P37">
            <v>55.979804634652695</v>
          </cell>
          <cell r="Q37">
            <v>53.841018578315229</v>
          </cell>
          <cell r="R37">
            <v>50.66797965077609</v>
          </cell>
          <cell r="S37">
            <v>54.208059199243593</v>
          </cell>
          <cell r="T37">
            <v>57.492578171962876</v>
          </cell>
          <cell r="U37">
            <v>55.004455959735488</v>
          </cell>
          <cell r="V37">
            <v>59.44777395551062</v>
          </cell>
          <cell r="W37">
            <v>52.805625181828844</v>
          </cell>
          <cell r="X37">
            <v>44.140130385532643</v>
          </cell>
          <cell r="Y37">
            <v>53.448586092263149</v>
          </cell>
        </row>
        <row r="38">
          <cell r="B38">
            <v>36039</v>
          </cell>
          <cell r="C38">
            <v>8.7939935145026737E-2</v>
          </cell>
          <cell r="D38">
            <v>51.38110944057609</v>
          </cell>
          <cell r="E38">
            <v>62.531970919996027</v>
          </cell>
          <cell r="F38">
            <v>53.522276167866195</v>
          </cell>
          <cell r="G38">
            <v>57.892626568082306</v>
          </cell>
          <cell r="H38">
            <v>56.438230513604111</v>
          </cell>
          <cell r="I38">
            <v>52.717111599826929</v>
          </cell>
          <cell r="J38">
            <v>47.583712351452803</v>
          </cell>
          <cell r="K38">
            <v>56.004557345101773</v>
          </cell>
          <cell r="L38">
            <v>58.051919131632616</v>
          </cell>
          <cell r="M38">
            <v>51.328747410381929</v>
          </cell>
          <cell r="N38">
            <v>57.214385644887315</v>
          </cell>
          <cell r="O38">
            <v>56.727615550497973</v>
          </cell>
          <cell r="P38">
            <v>53.304029632201932</v>
          </cell>
          <cell r="Q38">
            <v>55.979804634652695</v>
          </cell>
          <cell r="R38">
            <v>53.841018578315229</v>
          </cell>
          <cell r="S38">
            <v>50.66797965077609</v>
          </cell>
          <cell r="T38">
            <v>54.208059199243593</v>
          </cell>
          <cell r="U38">
            <v>57.492578171962876</v>
          </cell>
          <cell r="V38">
            <v>55.004455959735488</v>
          </cell>
          <cell r="W38">
            <v>59.44777395551062</v>
          </cell>
          <cell r="X38">
            <v>52.805625181828844</v>
          </cell>
          <cell r="Y38">
            <v>44.140130385532643</v>
          </cell>
        </row>
        <row r="39">
          <cell r="B39">
            <v>36069</v>
          </cell>
          <cell r="C39">
            <v>8.3115951772668284E-2</v>
          </cell>
          <cell r="D39">
            <v>54.314789355324962</v>
          </cell>
          <cell r="E39">
            <v>51.38110944057609</v>
          </cell>
          <cell r="F39">
            <v>62.531970919996027</v>
          </cell>
          <cell r="G39">
            <v>53.522276167866195</v>
          </cell>
          <cell r="H39">
            <v>57.892626568082306</v>
          </cell>
          <cell r="I39">
            <v>56.438230513604111</v>
          </cell>
          <cell r="J39">
            <v>52.717111599826929</v>
          </cell>
          <cell r="K39">
            <v>47.583712351452803</v>
          </cell>
          <cell r="L39">
            <v>56.004557345101773</v>
          </cell>
          <cell r="M39">
            <v>58.051919131632616</v>
          </cell>
          <cell r="N39">
            <v>51.328747410381929</v>
          </cell>
          <cell r="O39">
            <v>57.214385644887315</v>
          </cell>
          <cell r="P39">
            <v>56.727615550497973</v>
          </cell>
          <cell r="Q39">
            <v>53.304029632201932</v>
          </cell>
          <cell r="R39">
            <v>55.979804634652695</v>
          </cell>
          <cell r="S39">
            <v>53.841018578315229</v>
          </cell>
          <cell r="T39">
            <v>50.66797965077609</v>
          </cell>
          <cell r="U39">
            <v>54.208059199243593</v>
          </cell>
          <cell r="V39">
            <v>57.492578171962876</v>
          </cell>
          <cell r="W39">
            <v>55.004455959735488</v>
          </cell>
          <cell r="X39">
            <v>59.44777395551062</v>
          </cell>
          <cell r="Y39">
            <v>52.805625181828844</v>
          </cell>
        </row>
        <row r="40">
          <cell r="B40">
            <v>36100</v>
          </cell>
          <cell r="C40">
            <v>0.11473643673839895</v>
          </cell>
          <cell r="D40">
            <v>54.963999064629753</v>
          </cell>
          <cell r="E40">
            <v>54.314789355324962</v>
          </cell>
          <cell r="F40">
            <v>51.38110944057609</v>
          </cell>
          <cell r="G40">
            <v>62.531970919996027</v>
          </cell>
          <cell r="H40">
            <v>53.522276167866195</v>
          </cell>
          <cell r="I40">
            <v>57.892626568082306</v>
          </cell>
          <cell r="J40">
            <v>56.438230513604111</v>
          </cell>
          <cell r="K40">
            <v>52.717111599826929</v>
          </cell>
          <cell r="L40">
            <v>47.583712351452803</v>
          </cell>
          <cell r="M40">
            <v>56.004557345101773</v>
          </cell>
          <cell r="N40">
            <v>58.051919131632616</v>
          </cell>
          <cell r="O40">
            <v>51.328747410381929</v>
          </cell>
          <cell r="P40">
            <v>57.214385644887315</v>
          </cell>
          <cell r="Q40">
            <v>56.727615550497973</v>
          </cell>
          <cell r="R40">
            <v>53.304029632201932</v>
          </cell>
          <cell r="S40">
            <v>55.979804634652695</v>
          </cell>
          <cell r="T40">
            <v>53.841018578315229</v>
          </cell>
          <cell r="U40">
            <v>50.66797965077609</v>
          </cell>
          <cell r="V40">
            <v>54.208059199243593</v>
          </cell>
          <cell r="W40">
            <v>57.492578171962876</v>
          </cell>
          <cell r="X40">
            <v>55.004455959735488</v>
          </cell>
          <cell r="Y40">
            <v>59.44777395551062</v>
          </cell>
        </row>
        <row r="41">
          <cell r="B41">
            <v>36130</v>
          </cell>
          <cell r="C41">
            <v>0.11585343517043056</v>
          </cell>
          <cell r="D41">
            <v>56.015640578867007</v>
          </cell>
          <cell r="E41">
            <v>54.963999064629753</v>
          </cell>
          <cell r="F41">
            <v>54.314789355324962</v>
          </cell>
          <cell r="G41">
            <v>51.38110944057609</v>
          </cell>
          <cell r="H41">
            <v>62.531970919996027</v>
          </cell>
          <cell r="I41">
            <v>53.522276167866195</v>
          </cell>
          <cell r="J41">
            <v>57.892626568082306</v>
          </cell>
          <cell r="K41">
            <v>56.438230513604111</v>
          </cell>
          <cell r="L41">
            <v>52.717111599826929</v>
          </cell>
          <cell r="M41">
            <v>47.583712351452803</v>
          </cell>
          <cell r="N41">
            <v>56.004557345101773</v>
          </cell>
          <cell r="O41">
            <v>58.051919131632616</v>
          </cell>
          <cell r="P41">
            <v>51.328747410381929</v>
          </cell>
          <cell r="Q41">
            <v>57.214385644887315</v>
          </cell>
          <cell r="R41">
            <v>56.727615550497973</v>
          </cell>
          <cell r="S41">
            <v>53.304029632201932</v>
          </cell>
          <cell r="T41">
            <v>55.979804634652695</v>
          </cell>
          <cell r="U41">
            <v>53.841018578315229</v>
          </cell>
          <cell r="V41">
            <v>50.66797965077609</v>
          </cell>
          <cell r="W41">
            <v>54.208059199243593</v>
          </cell>
          <cell r="X41">
            <v>57.492578171962876</v>
          </cell>
          <cell r="Y41">
            <v>55.004455959735488</v>
          </cell>
        </row>
        <row r="42">
          <cell r="B42">
            <v>36161</v>
          </cell>
          <cell r="C42">
            <v>0.10518411999199073</v>
          </cell>
          <cell r="D42">
            <v>53.789481604014824</v>
          </cell>
          <cell r="E42">
            <v>56.015640578867007</v>
          </cell>
          <cell r="F42">
            <v>54.963999064629753</v>
          </cell>
          <cell r="G42">
            <v>54.314789355324962</v>
          </cell>
          <cell r="H42">
            <v>51.38110944057609</v>
          </cell>
          <cell r="I42">
            <v>62.531970919996027</v>
          </cell>
          <cell r="J42">
            <v>53.522276167866195</v>
          </cell>
          <cell r="K42">
            <v>57.892626568082306</v>
          </cell>
          <cell r="L42">
            <v>56.438230513604111</v>
          </cell>
          <cell r="M42">
            <v>52.717111599826929</v>
          </cell>
          <cell r="N42">
            <v>47.583712351452803</v>
          </cell>
          <cell r="O42">
            <v>56.004557345101773</v>
          </cell>
          <cell r="P42">
            <v>58.051919131632616</v>
          </cell>
          <cell r="Q42">
            <v>51.328747410381929</v>
          </cell>
          <cell r="R42">
            <v>57.214385644887315</v>
          </cell>
          <cell r="S42">
            <v>56.727615550497973</v>
          </cell>
          <cell r="T42">
            <v>53.304029632201932</v>
          </cell>
          <cell r="U42">
            <v>55.979804634652695</v>
          </cell>
          <cell r="V42">
            <v>53.841018578315229</v>
          </cell>
          <cell r="W42">
            <v>50.66797965077609</v>
          </cell>
          <cell r="X42">
            <v>54.208059199243593</v>
          </cell>
          <cell r="Y42">
            <v>57.492578171962876</v>
          </cell>
        </row>
        <row r="43">
          <cell r="B43">
            <v>36192</v>
          </cell>
          <cell r="C43">
            <v>0.13496128863231882</v>
          </cell>
          <cell r="D43">
            <v>53.762606004959771</v>
          </cell>
          <cell r="E43">
            <v>53.789481604014824</v>
          </cell>
          <cell r="F43">
            <v>56.015640578867007</v>
          </cell>
          <cell r="G43">
            <v>54.963999064629753</v>
          </cell>
          <cell r="H43">
            <v>54.314789355324962</v>
          </cell>
          <cell r="I43">
            <v>51.38110944057609</v>
          </cell>
          <cell r="J43">
            <v>62.531970919996027</v>
          </cell>
          <cell r="K43">
            <v>53.522276167866195</v>
          </cell>
          <cell r="L43">
            <v>57.892626568082306</v>
          </cell>
          <cell r="M43">
            <v>56.438230513604111</v>
          </cell>
          <cell r="N43">
            <v>52.717111599826929</v>
          </cell>
          <cell r="O43">
            <v>47.583712351452803</v>
          </cell>
          <cell r="P43">
            <v>56.004557345101773</v>
          </cell>
          <cell r="Q43">
            <v>58.051919131632616</v>
          </cell>
          <cell r="R43">
            <v>51.328747410381929</v>
          </cell>
          <cell r="S43">
            <v>57.214385644887315</v>
          </cell>
          <cell r="T43">
            <v>56.727615550497973</v>
          </cell>
          <cell r="U43">
            <v>53.304029632201932</v>
          </cell>
          <cell r="V43">
            <v>55.979804634652695</v>
          </cell>
          <cell r="W43">
            <v>53.841018578315229</v>
          </cell>
          <cell r="X43">
            <v>50.66797965077609</v>
          </cell>
          <cell r="Y43">
            <v>54.208059199243593</v>
          </cell>
        </row>
        <row r="44">
          <cell r="B44">
            <v>36220</v>
          </cell>
          <cell r="C44">
            <v>0.10912461055094713</v>
          </cell>
          <cell r="D44">
            <v>53.017565938692563</v>
          </cell>
          <cell r="E44">
            <v>53.762606004959771</v>
          </cell>
          <cell r="F44">
            <v>53.789481604014824</v>
          </cell>
          <cell r="G44">
            <v>56.015640578867007</v>
          </cell>
          <cell r="H44">
            <v>54.963999064629753</v>
          </cell>
          <cell r="I44">
            <v>54.314789355324962</v>
          </cell>
          <cell r="J44">
            <v>51.38110944057609</v>
          </cell>
          <cell r="K44">
            <v>62.531970919996027</v>
          </cell>
          <cell r="L44">
            <v>53.522276167866195</v>
          </cell>
          <cell r="M44">
            <v>57.892626568082306</v>
          </cell>
          <cell r="N44">
            <v>56.438230513604111</v>
          </cell>
          <cell r="O44">
            <v>52.717111599826929</v>
          </cell>
          <cell r="P44">
            <v>47.583712351452803</v>
          </cell>
          <cell r="Q44">
            <v>56.004557345101773</v>
          </cell>
          <cell r="R44">
            <v>58.051919131632616</v>
          </cell>
          <cell r="S44">
            <v>51.328747410381929</v>
          </cell>
          <cell r="T44">
            <v>57.214385644887315</v>
          </cell>
          <cell r="U44">
            <v>56.727615550497973</v>
          </cell>
          <cell r="V44">
            <v>53.304029632201932</v>
          </cell>
          <cell r="W44">
            <v>55.979804634652695</v>
          </cell>
          <cell r="X44">
            <v>53.841018578315229</v>
          </cell>
          <cell r="Y44">
            <v>50.66797965077609</v>
          </cell>
        </row>
        <row r="45">
          <cell r="B45">
            <v>36251</v>
          </cell>
          <cell r="C45">
            <v>3.9308483094083968E-2</v>
          </cell>
          <cell r="D45">
            <v>51.726763624040096</v>
          </cell>
          <cell r="E45">
            <v>53.017565938692563</v>
          </cell>
          <cell r="F45">
            <v>53.762606004959771</v>
          </cell>
          <cell r="G45">
            <v>53.789481604014824</v>
          </cell>
          <cell r="H45">
            <v>56.015640578867007</v>
          </cell>
          <cell r="I45">
            <v>54.963999064629753</v>
          </cell>
          <cell r="J45">
            <v>54.314789355324962</v>
          </cell>
          <cell r="K45">
            <v>51.38110944057609</v>
          </cell>
          <cell r="L45">
            <v>62.531970919996027</v>
          </cell>
          <cell r="M45">
            <v>53.522276167866195</v>
          </cell>
          <cell r="N45">
            <v>57.892626568082306</v>
          </cell>
          <cell r="O45">
            <v>56.438230513604111</v>
          </cell>
          <cell r="P45">
            <v>52.717111599826929</v>
          </cell>
          <cell r="Q45">
            <v>47.583712351452803</v>
          </cell>
          <cell r="R45">
            <v>56.004557345101773</v>
          </cell>
          <cell r="S45">
            <v>58.051919131632616</v>
          </cell>
          <cell r="T45">
            <v>51.328747410381929</v>
          </cell>
          <cell r="U45">
            <v>57.214385644887315</v>
          </cell>
          <cell r="V45">
            <v>56.727615550497973</v>
          </cell>
          <cell r="W45">
            <v>53.304029632201932</v>
          </cell>
          <cell r="X45">
            <v>55.979804634652695</v>
          </cell>
          <cell r="Y45">
            <v>53.841018578315229</v>
          </cell>
        </row>
        <row r="46">
          <cell r="B46">
            <v>36281</v>
          </cell>
          <cell r="C46">
            <v>3.2521676855001624E-2</v>
          </cell>
          <cell r="D46">
            <v>52.735535079611232</v>
          </cell>
          <cell r="E46">
            <v>51.726763624040096</v>
          </cell>
          <cell r="F46">
            <v>53.017565938692563</v>
          </cell>
          <cell r="G46">
            <v>53.762606004959771</v>
          </cell>
          <cell r="H46">
            <v>53.789481604014824</v>
          </cell>
          <cell r="I46">
            <v>56.015640578867007</v>
          </cell>
          <cell r="J46">
            <v>54.963999064629753</v>
          </cell>
          <cell r="K46">
            <v>54.314789355324962</v>
          </cell>
          <cell r="L46">
            <v>51.38110944057609</v>
          </cell>
          <cell r="M46">
            <v>62.531970919996027</v>
          </cell>
          <cell r="N46">
            <v>53.522276167866195</v>
          </cell>
          <cell r="O46">
            <v>57.892626568082306</v>
          </cell>
          <cell r="P46">
            <v>56.438230513604111</v>
          </cell>
          <cell r="Q46">
            <v>52.717111599826929</v>
          </cell>
          <cell r="R46">
            <v>47.583712351452803</v>
          </cell>
          <cell r="S46">
            <v>56.004557345101773</v>
          </cell>
          <cell r="T46">
            <v>58.051919131632616</v>
          </cell>
          <cell r="U46">
            <v>51.328747410381929</v>
          </cell>
          <cell r="V46">
            <v>57.214385644887315</v>
          </cell>
          <cell r="W46">
            <v>56.727615550497973</v>
          </cell>
          <cell r="X46">
            <v>53.304029632201932</v>
          </cell>
          <cell r="Y46">
            <v>55.979804634652695</v>
          </cell>
        </row>
        <row r="47">
          <cell r="B47">
            <v>36312</v>
          </cell>
          <cell r="C47">
            <v>4.8301199674500861E-3</v>
          </cell>
          <cell r="D47">
            <v>53.078833499777041</v>
          </cell>
          <cell r="E47">
            <v>52.735535079611232</v>
          </cell>
          <cell r="F47">
            <v>51.726763624040096</v>
          </cell>
          <cell r="G47">
            <v>53.017565938692563</v>
          </cell>
          <cell r="H47">
            <v>53.762606004959771</v>
          </cell>
          <cell r="I47">
            <v>53.789481604014824</v>
          </cell>
          <cell r="J47">
            <v>56.015640578867007</v>
          </cell>
          <cell r="K47">
            <v>54.963999064629753</v>
          </cell>
          <cell r="L47">
            <v>54.314789355324962</v>
          </cell>
          <cell r="M47">
            <v>51.38110944057609</v>
          </cell>
          <cell r="N47">
            <v>62.531970919996027</v>
          </cell>
          <cell r="O47">
            <v>53.522276167866195</v>
          </cell>
          <cell r="P47">
            <v>57.892626568082306</v>
          </cell>
          <cell r="Q47">
            <v>56.438230513604111</v>
          </cell>
          <cell r="R47">
            <v>52.717111599826929</v>
          </cell>
          <cell r="S47">
            <v>47.583712351452803</v>
          </cell>
          <cell r="T47">
            <v>56.004557345101773</v>
          </cell>
          <cell r="U47">
            <v>58.051919131632616</v>
          </cell>
          <cell r="V47">
            <v>51.328747410381929</v>
          </cell>
          <cell r="W47">
            <v>57.214385644887315</v>
          </cell>
          <cell r="X47">
            <v>56.727615550497973</v>
          </cell>
          <cell r="Y47">
            <v>53.304029632201932</v>
          </cell>
        </row>
        <row r="48">
          <cell r="B48">
            <v>36342</v>
          </cell>
          <cell r="C48">
            <v>6.4147290056585815E-2</v>
          </cell>
          <cell r="D48">
            <v>55.975723975570624</v>
          </cell>
          <cell r="E48">
            <v>53.078833499777041</v>
          </cell>
          <cell r="F48">
            <v>52.735535079611232</v>
          </cell>
          <cell r="G48">
            <v>51.726763624040096</v>
          </cell>
          <cell r="H48">
            <v>53.017565938692563</v>
          </cell>
          <cell r="I48">
            <v>53.762606004959771</v>
          </cell>
          <cell r="J48">
            <v>53.789481604014824</v>
          </cell>
          <cell r="K48">
            <v>56.015640578867007</v>
          </cell>
          <cell r="L48">
            <v>54.963999064629753</v>
          </cell>
          <cell r="M48">
            <v>54.314789355324962</v>
          </cell>
          <cell r="N48">
            <v>51.38110944057609</v>
          </cell>
          <cell r="O48">
            <v>62.531970919996027</v>
          </cell>
          <cell r="P48">
            <v>53.522276167866195</v>
          </cell>
          <cell r="Q48">
            <v>57.892626568082306</v>
          </cell>
          <cell r="R48">
            <v>56.438230513604111</v>
          </cell>
          <cell r="S48">
            <v>52.717111599826929</v>
          </cell>
          <cell r="T48">
            <v>47.583712351452803</v>
          </cell>
          <cell r="U48">
            <v>56.004557345101773</v>
          </cell>
          <cell r="V48">
            <v>58.051919131632616</v>
          </cell>
          <cell r="W48">
            <v>51.328747410381929</v>
          </cell>
          <cell r="X48">
            <v>57.214385644887315</v>
          </cell>
          <cell r="Y48">
            <v>56.727615550497973</v>
          </cell>
        </row>
        <row r="49">
          <cell r="B49">
            <v>36373</v>
          </cell>
          <cell r="C49">
            <v>1.1979273759098463E-2</v>
          </cell>
          <cell r="D49">
            <v>51.525044522186739</v>
          </cell>
          <cell r="E49">
            <v>55.975723975570624</v>
          </cell>
          <cell r="F49">
            <v>53.078833499777041</v>
          </cell>
          <cell r="G49">
            <v>52.735535079611232</v>
          </cell>
          <cell r="H49">
            <v>51.726763624040096</v>
          </cell>
          <cell r="I49">
            <v>53.017565938692563</v>
          </cell>
          <cell r="J49">
            <v>53.762606004959771</v>
          </cell>
          <cell r="K49">
            <v>53.789481604014824</v>
          </cell>
          <cell r="L49">
            <v>56.015640578867007</v>
          </cell>
          <cell r="M49">
            <v>54.963999064629753</v>
          </cell>
          <cell r="N49">
            <v>54.314789355324962</v>
          </cell>
          <cell r="O49">
            <v>51.38110944057609</v>
          </cell>
          <cell r="P49">
            <v>62.531970919996027</v>
          </cell>
          <cell r="Q49">
            <v>53.522276167866195</v>
          </cell>
          <cell r="R49">
            <v>57.892626568082306</v>
          </cell>
          <cell r="S49">
            <v>56.438230513604111</v>
          </cell>
          <cell r="T49">
            <v>52.717111599826929</v>
          </cell>
          <cell r="U49">
            <v>47.583712351452803</v>
          </cell>
          <cell r="V49">
            <v>56.004557345101773</v>
          </cell>
          <cell r="W49">
            <v>58.051919131632616</v>
          </cell>
          <cell r="X49">
            <v>51.328747410381929</v>
          </cell>
          <cell r="Y49">
            <v>57.214385644887315</v>
          </cell>
        </row>
        <row r="50">
          <cell r="B50">
            <v>36404</v>
          </cell>
          <cell r="C50">
            <v>2.182498783836162E-2</v>
          </cell>
          <cell r="D50">
            <v>56.072774408679436</v>
          </cell>
          <cell r="E50">
            <v>51.525044522186739</v>
          </cell>
          <cell r="F50">
            <v>55.975723975570624</v>
          </cell>
          <cell r="G50">
            <v>53.078833499777041</v>
          </cell>
          <cell r="H50">
            <v>52.735535079611232</v>
          </cell>
          <cell r="I50">
            <v>51.726763624040096</v>
          </cell>
          <cell r="J50">
            <v>53.017565938692563</v>
          </cell>
          <cell r="K50">
            <v>53.762606004959771</v>
          </cell>
          <cell r="L50">
            <v>53.789481604014824</v>
          </cell>
          <cell r="M50">
            <v>56.015640578867007</v>
          </cell>
          <cell r="N50">
            <v>54.963999064629753</v>
          </cell>
          <cell r="O50">
            <v>54.314789355324962</v>
          </cell>
          <cell r="P50">
            <v>51.38110944057609</v>
          </cell>
          <cell r="Q50">
            <v>62.531970919996027</v>
          </cell>
          <cell r="R50">
            <v>53.522276167866195</v>
          </cell>
          <cell r="S50">
            <v>57.892626568082306</v>
          </cell>
          <cell r="T50">
            <v>56.438230513604111</v>
          </cell>
          <cell r="U50">
            <v>52.717111599826929</v>
          </cell>
          <cell r="V50">
            <v>47.583712351452803</v>
          </cell>
          <cell r="W50">
            <v>56.004557345101773</v>
          </cell>
          <cell r="X50">
            <v>58.051919131632616</v>
          </cell>
          <cell r="Y50">
            <v>51.328747410381929</v>
          </cell>
        </row>
        <row r="51">
          <cell r="B51">
            <v>36434</v>
          </cell>
          <cell r="C51">
            <v>2.1307323694207403E-2</v>
          </cell>
          <cell r="D51">
            <v>54.368285619742537</v>
          </cell>
          <cell r="E51">
            <v>56.072774408679436</v>
          </cell>
          <cell r="F51">
            <v>51.525044522186739</v>
          </cell>
          <cell r="G51">
            <v>55.975723975570624</v>
          </cell>
          <cell r="H51">
            <v>53.078833499777041</v>
          </cell>
          <cell r="I51">
            <v>52.735535079611232</v>
          </cell>
          <cell r="J51">
            <v>51.726763624040096</v>
          </cell>
          <cell r="K51">
            <v>53.017565938692563</v>
          </cell>
          <cell r="L51">
            <v>53.762606004959771</v>
          </cell>
          <cell r="M51">
            <v>53.789481604014824</v>
          </cell>
          <cell r="N51">
            <v>56.015640578867007</v>
          </cell>
          <cell r="O51">
            <v>54.963999064629753</v>
          </cell>
          <cell r="P51">
            <v>54.314789355324962</v>
          </cell>
          <cell r="Q51">
            <v>51.38110944057609</v>
          </cell>
          <cell r="R51">
            <v>62.531970919996027</v>
          </cell>
          <cell r="S51">
            <v>53.522276167866195</v>
          </cell>
          <cell r="T51">
            <v>57.892626568082306</v>
          </cell>
          <cell r="U51">
            <v>56.438230513604111</v>
          </cell>
          <cell r="V51">
            <v>52.717111599826929</v>
          </cell>
          <cell r="W51">
            <v>47.583712351452803</v>
          </cell>
          <cell r="X51">
            <v>56.004557345101773</v>
          </cell>
          <cell r="Y51">
            <v>58.051919131632616</v>
          </cell>
        </row>
        <row r="52">
          <cell r="B52">
            <v>36465</v>
          </cell>
          <cell r="C52">
            <v>5.1765760652757731E-2</v>
          </cell>
          <cell r="D52">
            <v>55.819425340575755</v>
          </cell>
          <cell r="E52">
            <v>54.368285619742537</v>
          </cell>
          <cell r="F52">
            <v>56.072774408679436</v>
          </cell>
          <cell r="G52">
            <v>51.525044522186739</v>
          </cell>
          <cell r="H52">
            <v>55.975723975570624</v>
          </cell>
          <cell r="I52">
            <v>53.078833499777041</v>
          </cell>
          <cell r="J52">
            <v>52.735535079611232</v>
          </cell>
          <cell r="K52">
            <v>51.726763624040096</v>
          </cell>
          <cell r="L52">
            <v>53.017565938692563</v>
          </cell>
          <cell r="M52">
            <v>53.762606004959771</v>
          </cell>
          <cell r="N52">
            <v>53.789481604014824</v>
          </cell>
          <cell r="O52">
            <v>56.015640578867007</v>
          </cell>
          <cell r="P52">
            <v>54.963999064629753</v>
          </cell>
          <cell r="Q52">
            <v>54.314789355324962</v>
          </cell>
          <cell r="R52">
            <v>51.38110944057609</v>
          </cell>
          <cell r="S52">
            <v>62.531970919996027</v>
          </cell>
          <cell r="T52">
            <v>53.522276167866195</v>
          </cell>
          <cell r="U52">
            <v>57.892626568082306</v>
          </cell>
          <cell r="V52">
            <v>56.438230513604111</v>
          </cell>
          <cell r="W52">
            <v>52.717111599826929</v>
          </cell>
          <cell r="X52">
            <v>47.583712351452803</v>
          </cell>
          <cell r="Y52">
            <v>56.004557345101773</v>
          </cell>
        </row>
        <row r="53">
          <cell r="B53">
            <v>36495</v>
          </cell>
          <cell r="C53">
            <v>5.6182265100189088E-2</v>
          </cell>
          <cell r="D53">
            <v>59.25186727871904</v>
          </cell>
          <cell r="E53">
            <v>55.819425340575755</v>
          </cell>
          <cell r="F53">
            <v>54.368285619742537</v>
          </cell>
          <cell r="G53">
            <v>56.072774408679436</v>
          </cell>
          <cell r="H53">
            <v>51.525044522186739</v>
          </cell>
          <cell r="I53">
            <v>55.975723975570624</v>
          </cell>
          <cell r="J53">
            <v>53.078833499777041</v>
          </cell>
          <cell r="K53">
            <v>52.735535079611232</v>
          </cell>
          <cell r="L53">
            <v>51.726763624040096</v>
          </cell>
          <cell r="M53">
            <v>53.017565938692563</v>
          </cell>
          <cell r="N53">
            <v>53.762606004959771</v>
          </cell>
          <cell r="O53">
            <v>53.789481604014824</v>
          </cell>
          <cell r="P53">
            <v>56.015640578867007</v>
          </cell>
          <cell r="Q53">
            <v>54.963999064629753</v>
          </cell>
          <cell r="R53">
            <v>54.314789355324962</v>
          </cell>
          <cell r="S53">
            <v>51.38110944057609</v>
          </cell>
          <cell r="T53">
            <v>62.531970919996027</v>
          </cell>
          <cell r="U53">
            <v>53.522276167866195</v>
          </cell>
          <cell r="V53">
            <v>57.892626568082306</v>
          </cell>
          <cell r="W53">
            <v>56.438230513604111</v>
          </cell>
          <cell r="X53">
            <v>52.717111599826929</v>
          </cell>
          <cell r="Y53">
            <v>47.583712351452803</v>
          </cell>
        </row>
        <row r="54">
          <cell r="B54">
            <v>36526</v>
          </cell>
          <cell r="C54">
            <v>1.7915524042460218E-2</v>
          </cell>
          <cell r="D54">
            <v>53.957757504160973</v>
          </cell>
          <cell r="E54">
            <v>59.25186727871904</v>
          </cell>
          <cell r="F54">
            <v>55.819425340575755</v>
          </cell>
          <cell r="G54">
            <v>54.368285619742537</v>
          </cell>
          <cell r="H54">
            <v>56.072774408679436</v>
          </cell>
          <cell r="I54">
            <v>51.525044522186739</v>
          </cell>
          <cell r="J54">
            <v>55.975723975570624</v>
          </cell>
          <cell r="K54">
            <v>53.078833499777041</v>
          </cell>
          <cell r="L54">
            <v>52.735535079611232</v>
          </cell>
          <cell r="M54">
            <v>51.726763624040096</v>
          </cell>
          <cell r="N54">
            <v>53.017565938692563</v>
          </cell>
          <cell r="O54">
            <v>53.762606004959771</v>
          </cell>
          <cell r="P54">
            <v>53.789481604014824</v>
          </cell>
          <cell r="Q54">
            <v>56.015640578867007</v>
          </cell>
          <cell r="R54">
            <v>54.963999064629753</v>
          </cell>
          <cell r="S54">
            <v>54.314789355324962</v>
          </cell>
          <cell r="T54">
            <v>51.38110944057609</v>
          </cell>
          <cell r="U54">
            <v>62.531970919996027</v>
          </cell>
          <cell r="V54">
            <v>53.522276167866195</v>
          </cell>
          <cell r="W54">
            <v>57.892626568082306</v>
          </cell>
          <cell r="X54">
            <v>56.438230513604111</v>
          </cell>
          <cell r="Y54">
            <v>52.717111599826929</v>
          </cell>
        </row>
        <row r="55">
          <cell r="B55">
            <v>36557</v>
          </cell>
          <cell r="C55">
            <v>5.5480378890392368E-2</v>
          </cell>
          <cell r="D55">
            <v>54.754594502718156</v>
          </cell>
          <cell r="E55">
            <v>53.957757504160973</v>
          </cell>
          <cell r="F55">
            <v>59.25186727871904</v>
          </cell>
          <cell r="G55">
            <v>55.819425340575755</v>
          </cell>
          <cell r="H55">
            <v>54.368285619742537</v>
          </cell>
          <cell r="I55">
            <v>56.072774408679436</v>
          </cell>
          <cell r="J55">
            <v>51.525044522186739</v>
          </cell>
          <cell r="K55">
            <v>55.975723975570624</v>
          </cell>
          <cell r="L55">
            <v>53.078833499777041</v>
          </cell>
          <cell r="M55">
            <v>52.735535079611232</v>
          </cell>
          <cell r="N55">
            <v>51.726763624040096</v>
          </cell>
          <cell r="O55">
            <v>53.017565938692563</v>
          </cell>
          <cell r="P55">
            <v>53.762606004959771</v>
          </cell>
          <cell r="Q55">
            <v>53.789481604014824</v>
          </cell>
          <cell r="R55">
            <v>56.015640578867007</v>
          </cell>
          <cell r="S55">
            <v>54.963999064629753</v>
          </cell>
          <cell r="T55">
            <v>54.314789355324962</v>
          </cell>
          <cell r="U55">
            <v>51.38110944057609</v>
          </cell>
          <cell r="V55">
            <v>62.531970919996027</v>
          </cell>
          <cell r="W55">
            <v>53.522276167866195</v>
          </cell>
          <cell r="X55">
            <v>57.892626568082306</v>
          </cell>
          <cell r="Y55">
            <v>56.438230513604111</v>
          </cell>
        </row>
        <row r="56">
          <cell r="B56">
            <v>36586</v>
          </cell>
          <cell r="C56">
            <v>5.8907194500414928E-2</v>
          </cell>
          <cell r="D56">
            <v>52.896924452177664</v>
          </cell>
          <cell r="E56">
            <v>54.754594502718156</v>
          </cell>
          <cell r="F56">
            <v>53.957757504160973</v>
          </cell>
          <cell r="G56">
            <v>59.25186727871904</v>
          </cell>
          <cell r="H56">
            <v>55.819425340575755</v>
          </cell>
          <cell r="I56">
            <v>54.368285619742537</v>
          </cell>
          <cell r="J56">
            <v>56.072774408679436</v>
          </cell>
          <cell r="K56">
            <v>51.525044522186739</v>
          </cell>
          <cell r="L56">
            <v>55.975723975570624</v>
          </cell>
          <cell r="M56">
            <v>53.078833499777041</v>
          </cell>
          <cell r="N56">
            <v>52.735535079611232</v>
          </cell>
          <cell r="O56">
            <v>51.726763624040096</v>
          </cell>
          <cell r="P56">
            <v>53.017565938692563</v>
          </cell>
          <cell r="Q56">
            <v>53.762606004959771</v>
          </cell>
          <cell r="R56">
            <v>53.789481604014824</v>
          </cell>
          <cell r="S56">
            <v>56.015640578867007</v>
          </cell>
          <cell r="T56">
            <v>54.963999064629753</v>
          </cell>
          <cell r="U56">
            <v>54.314789355324962</v>
          </cell>
          <cell r="V56">
            <v>51.38110944057609</v>
          </cell>
          <cell r="W56">
            <v>62.531970919996027</v>
          </cell>
          <cell r="X56">
            <v>53.522276167866195</v>
          </cell>
          <cell r="Y56">
            <v>57.892626568082306</v>
          </cell>
        </row>
        <row r="57">
          <cell r="B57">
            <v>36617</v>
          </cell>
          <cell r="C57">
            <v>8.1569392997602685E-2</v>
          </cell>
          <cell r="D57">
            <v>53.953543503087232</v>
          </cell>
          <cell r="E57">
            <v>52.896924452177664</v>
          </cell>
          <cell r="F57">
            <v>54.754594502718156</v>
          </cell>
          <cell r="G57">
            <v>53.957757504160973</v>
          </cell>
          <cell r="H57">
            <v>59.25186727871904</v>
          </cell>
          <cell r="I57">
            <v>55.819425340575755</v>
          </cell>
          <cell r="J57">
            <v>54.368285619742537</v>
          </cell>
          <cell r="K57">
            <v>56.072774408679436</v>
          </cell>
          <cell r="L57">
            <v>51.525044522186739</v>
          </cell>
          <cell r="M57">
            <v>55.975723975570624</v>
          </cell>
          <cell r="N57">
            <v>53.078833499777041</v>
          </cell>
          <cell r="O57">
            <v>52.735535079611232</v>
          </cell>
          <cell r="P57">
            <v>51.726763624040096</v>
          </cell>
          <cell r="Q57">
            <v>53.017565938692563</v>
          </cell>
          <cell r="R57">
            <v>53.762606004959771</v>
          </cell>
          <cell r="S57">
            <v>53.789481604014824</v>
          </cell>
          <cell r="T57">
            <v>56.015640578867007</v>
          </cell>
          <cell r="U57">
            <v>54.963999064629753</v>
          </cell>
          <cell r="V57">
            <v>54.314789355324962</v>
          </cell>
          <cell r="W57">
            <v>51.38110944057609</v>
          </cell>
          <cell r="X57">
            <v>62.531970919996027</v>
          </cell>
          <cell r="Y57">
            <v>53.522276167866195</v>
          </cell>
        </row>
        <row r="58">
          <cell r="B58">
            <v>36647</v>
          </cell>
          <cell r="C58">
            <v>0.13945691979307306</v>
          </cell>
          <cell r="D58">
            <v>51.493929175781084</v>
          </cell>
          <cell r="E58">
            <v>53.953543503087232</v>
          </cell>
          <cell r="F58">
            <v>52.896924452177664</v>
          </cell>
          <cell r="G58">
            <v>54.754594502718156</v>
          </cell>
          <cell r="H58">
            <v>53.957757504160973</v>
          </cell>
          <cell r="I58">
            <v>59.25186727871904</v>
          </cell>
          <cell r="J58">
            <v>55.819425340575755</v>
          </cell>
          <cell r="K58">
            <v>54.368285619742537</v>
          </cell>
          <cell r="L58">
            <v>56.072774408679436</v>
          </cell>
          <cell r="M58">
            <v>51.525044522186739</v>
          </cell>
          <cell r="N58">
            <v>55.975723975570624</v>
          </cell>
          <cell r="O58">
            <v>53.078833499777041</v>
          </cell>
          <cell r="P58">
            <v>52.735535079611232</v>
          </cell>
          <cell r="Q58">
            <v>51.726763624040096</v>
          </cell>
          <cell r="R58">
            <v>53.017565938692563</v>
          </cell>
          <cell r="S58">
            <v>53.762606004959771</v>
          </cell>
          <cell r="T58">
            <v>53.789481604014824</v>
          </cell>
          <cell r="U58">
            <v>56.015640578867007</v>
          </cell>
          <cell r="V58">
            <v>54.963999064629753</v>
          </cell>
          <cell r="W58">
            <v>54.314789355324962</v>
          </cell>
          <cell r="X58">
            <v>51.38110944057609</v>
          </cell>
          <cell r="Y58">
            <v>62.531970919996027</v>
          </cell>
        </row>
        <row r="59">
          <cell r="B59">
            <v>36678</v>
          </cell>
          <cell r="C59">
            <v>8.9964038439179994E-2</v>
          </cell>
          <cell r="D59">
            <v>50.492935385243186</v>
          </cell>
          <cell r="E59">
            <v>51.493929175781084</v>
          </cell>
          <cell r="F59">
            <v>53.953543503087232</v>
          </cell>
          <cell r="G59">
            <v>52.896924452177664</v>
          </cell>
          <cell r="H59">
            <v>54.754594502718156</v>
          </cell>
          <cell r="I59">
            <v>53.957757504160973</v>
          </cell>
          <cell r="J59">
            <v>59.25186727871904</v>
          </cell>
          <cell r="K59">
            <v>55.819425340575755</v>
          </cell>
          <cell r="L59">
            <v>54.368285619742537</v>
          </cell>
          <cell r="M59">
            <v>56.072774408679436</v>
          </cell>
          <cell r="N59">
            <v>51.525044522186739</v>
          </cell>
          <cell r="O59">
            <v>55.975723975570624</v>
          </cell>
          <cell r="P59">
            <v>53.078833499777041</v>
          </cell>
          <cell r="Q59">
            <v>52.735535079611232</v>
          </cell>
          <cell r="R59">
            <v>51.726763624040096</v>
          </cell>
          <cell r="S59">
            <v>53.017565938692563</v>
          </cell>
          <cell r="T59">
            <v>53.762606004959771</v>
          </cell>
          <cell r="U59">
            <v>53.789481604014824</v>
          </cell>
          <cell r="V59">
            <v>56.015640578867007</v>
          </cell>
          <cell r="W59">
            <v>54.963999064629753</v>
          </cell>
          <cell r="X59">
            <v>54.314789355324962</v>
          </cell>
          <cell r="Y59">
            <v>51.38110944057609</v>
          </cell>
        </row>
        <row r="60">
          <cell r="B60">
            <v>36708</v>
          </cell>
          <cell r="C60">
            <v>7.7632858576985875E-2</v>
          </cell>
          <cell r="D60">
            <v>51.763067181914217</v>
          </cell>
          <cell r="E60">
            <v>50.492935385243186</v>
          </cell>
          <cell r="F60">
            <v>51.493929175781084</v>
          </cell>
          <cell r="G60">
            <v>53.953543503087232</v>
          </cell>
          <cell r="H60">
            <v>52.896924452177664</v>
          </cell>
          <cell r="I60">
            <v>54.754594502718156</v>
          </cell>
          <cell r="J60">
            <v>53.957757504160973</v>
          </cell>
          <cell r="K60">
            <v>59.25186727871904</v>
          </cell>
          <cell r="L60">
            <v>55.819425340575755</v>
          </cell>
          <cell r="M60">
            <v>54.368285619742537</v>
          </cell>
          <cell r="N60">
            <v>56.072774408679436</v>
          </cell>
          <cell r="O60">
            <v>51.525044522186739</v>
          </cell>
          <cell r="P60">
            <v>55.975723975570624</v>
          </cell>
          <cell r="Q60">
            <v>53.078833499777041</v>
          </cell>
          <cell r="R60">
            <v>52.735535079611232</v>
          </cell>
          <cell r="S60">
            <v>51.726763624040096</v>
          </cell>
          <cell r="T60">
            <v>53.017565938692563</v>
          </cell>
          <cell r="U60">
            <v>53.762606004959771</v>
          </cell>
          <cell r="V60">
            <v>53.789481604014824</v>
          </cell>
          <cell r="W60">
            <v>56.015640578867007</v>
          </cell>
          <cell r="X60">
            <v>54.963999064629753</v>
          </cell>
          <cell r="Y60">
            <v>54.314789355324962</v>
          </cell>
        </row>
        <row r="61">
          <cell r="B61">
            <v>36739</v>
          </cell>
          <cell r="C61">
            <v>0.15612212139806481</v>
          </cell>
          <cell r="D61">
            <v>52.393925347333166</v>
          </cell>
          <cell r="E61">
            <v>51.763067181914217</v>
          </cell>
          <cell r="F61">
            <v>50.492935385243186</v>
          </cell>
          <cell r="G61">
            <v>51.493929175781084</v>
          </cell>
          <cell r="H61">
            <v>53.953543503087232</v>
          </cell>
          <cell r="I61">
            <v>52.896924452177664</v>
          </cell>
          <cell r="J61">
            <v>54.754594502718156</v>
          </cell>
          <cell r="K61">
            <v>53.957757504160973</v>
          </cell>
          <cell r="L61">
            <v>59.25186727871904</v>
          </cell>
          <cell r="M61">
            <v>55.819425340575755</v>
          </cell>
          <cell r="N61">
            <v>54.368285619742537</v>
          </cell>
          <cell r="O61">
            <v>56.072774408679436</v>
          </cell>
          <cell r="P61">
            <v>51.525044522186739</v>
          </cell>
          <cell r="Q61">
            <v>55.975723975570624</v>
          </cell>
          <cell r="R61">
            <v>53.078833499777041</v>
          </cell>
          <cell r="S61">
            <v>52.735535079611232</v>
          </cell>
          <cell r="T61">
            <v>51.726763624040096</v>
          </cell>
          <cell r="U61">
            <v>53.017565938692563</v>
          </cell>
          <cell r="V61">
            <v>53.762606004959771</v>
          </cell>
          <cell r="W61">
            <v>53.789481604014824</v>
          </cell>
          <cell r="X61">
            <v>56.015640578867007</v>
          </cell>
          <cell r="Y61">
            <v>54.963999064629753</v>
          </cell>
        </row>
        <row r="62">
          <cell r="B62">
            <v>36770</v>
          </cell>
          <cell r="C62">
            <v>0.16817154845477278</v>
          </cell>
          <cell r="D62">
            <v>54.249791656420335</v>
          </cell>
          <cell r="E62">
            <v>52.393925347333166</v>
          </cell>
          <cell r="F62">
            <v>51.763067181914217</v>
          </cell>
          <cell r="G62">
            <v>50.492935385243186</v>
          </cell>
          <cell r="H62">
            <v>51.493929175781084</v>
          </cell>
          <cell r="I62">
            <v>53.953543503087232</v>
          </cell>
          <cell r="J62">
            <v>52.896924452177664</v>
          </cell>
          <cell r="K62">
            <v>54.754594502718156</v>
          </cell>
          <cell r="L62">
            <v>53.957757504160973</v>
          </cell>
          <cell r="M62">
            <v>59.25186727871904</v>
          </cell>
          <cell r="N62">
            <v>55.819425340575755</v>
          </cell>
          <cell r="O62">
            <v>54.368285619742537</v>
          </cell>
          <cell r="P62">
            <v>56.072774408679436</v>
          </cell>
          <cell r="Q62">
            <v>51.525044522186739</v>
          </cell>
          <cell r="R62">
            <v>55.975723975570624</v>
          </cell>
          <cell r="S62">
            <v>53.078833499777041</v>
          </cell>
          <cell r="T62">
            <v>52.735535079611232</v>
          </cell>
          <cell r="U62">
            <v>51.726763624040096</v>
          </cell>
          <cell r="V62">
            <v>53.017565938692563</v>
          </cell>
          <cell r="W62">
            <v>53.762606004959771</v>
          </cell>
          <cell r="X62">
            <v>53.789481604014824</v>
          </cell>
          <cell r="Y62">
            <v>56.015640578867007</v>
          </cell>
        </row>
        <row r="63">
          <cell r="B63">
            <v>36800</v>
          </cell>
          <cell r="C63">
            <v>0.16178085355526473</v>
          </cell>
          <cell r="D63">
            <v>54.752876050009547</v>
          </cell>
          <cell r="E63">
            <v>54.249791656420335</v>
          </cell>
          <cell r="F63">
            <v>52.393925347333166</v>
          </cell>
          <cell r="G63">
            <v>51.763067181914217</v>
          </cell>
          <cell r="H63">
            <v>50.492935385243186</v>
          </cell>
          <cell r="I63">
            <v>51.493929175781084</v>
          </cell>
          <cell r="J63">
            <v>53.953543503087232</v>
          </cell>
          <cell r="K63">
            <v>52.896924452177664</v>
          </cell>
          <cell r="L63">
            <v>54.754594502718156</v>
          </cell>
          <cell r="M63">
            <v>53.957757504160973</v>
          </cell>
          <cell r="N63">
            <v>59.25186727871904</v>
          </cell>
          <cell r="O63">
            <v>55.819425340575755</v>
          </cell>
          <cell r="P63">
            <v>54.368285619742537</v>
          </cell>
          <cell r="Q63">
            <v>56.072774408679436</v>
          </cell>
          <cell r="R63">
            <v>51.525044522186739</v>
          </cell>
          <cell r="S63">
            <v>55.975723975570624</v>
          </cell>
          <cell r="T63">
            <v>53.078833499777041</v>
          </cell>
          <cell r="U63">
            <v>52.735535079611232</v>
          </cell>
          <cell r="V63">
            <v>51.726763624040096</v>
          </cell>
          <cell r="W63">
            <v>53.017565938692563</v>
          </cell>
          <cell r="X63">
            <v>53.762606004959771</v>
          </cell>
          <cell r="Y63">
            <v>53.789481604014824</v>
          </cell>
        </row>
        <row r="64">
          <cell r="B64">
            <v>36831</v>
          </cell>
          <cell r="C64">
            <v>0.12999921795573632</v>
          </cell>
          <cell r="D64">
            <v>50.886580742909835</v>
          </cell>
          <cell r="E64">
            <v>54.752876050009547</v>
          </cell>
          <cell r="F64">
            <v>54.249791656420335</v>
          </cell>
          <cell r="G64">
            <v>52.393925347333166</v>
          </cell>
          <cell r="H64">
            <v>51.763067181914217</v>
          </cell>
          <cell r="I64">
            <v>50.492935385243186</v>
          </cell>
          <cell r="J64">
            <v>51.493929175781084</v>
          </cell>
          <cell r="K64">
            <v>53.953543503087232</v>
          </cell>
          <cell r="L64">
            <v>52.896924452177664</v>
          </cell>
          <cell r="M64">
            <v>54.754594502718156</v>
          </cell>
          <cell r="N64">
            <v>53.957757504160973</v>
          </cell>
          <cell r="O64">
            <v>59.25186727871904</v>
          </cell>
          <cell r="P64">
            <v>55.819425340575755</v>
          </cell>
          <cell r="Q64">
            <v>54.368285619742537</v>
          </cell>
          <cell r="R64">
            <v>56.072774408679436</v>
          </cell>
          <cell r="S64">
            <v>51.525044522186739</v>
          </cell>
          <cell r="T64">
            <v>55.975723975570624</v>
          </cell>
          <cell r="U64">
            <v>53.078833499777041</v>
          </cell>
          <cell r="V64">
            <v>52.735535079611232</v>
          </cell>
          <cell r="W64">
            <v>51.726763624040096</v>
          </cell>
          <cell r="X64">
            <v>53.017565938692563</v>
          </cell>
          <cell r="Y64">
            <v>53.762606004959771</v>
          </cell>
        </row>
        <row r="65">
          <cell r="B65">
            <v>36861</v>
          </cell>
          <cell r="C65">
            <v>9.5559095500815872E-2</v>
          </cell>
          <cell r="D65">
            <v>54.824988797836966</v>
          </cell>
          <cell r="E65">
            <v>50.886580742909835</v>
          </cell>
          <cell r="F65">
            <v>54.752876050009547</v>
          </cell>
          <cell r="G65">
            <v>54.249791656420335</v>
          </cell>
          <cell r="H65">
            <v>52.393925347333166</v>
          </cell>
          <cell r="I65">
            <v>51.763067181914217</v>
          </cell>
          <cell r="J65">
            <v>50.492935385243186</v>
          </cell>
          <cell r="K65">
            <v>51.493929175781084</v>
          </cell>
          <cell r="L65">
            <v>53.953543503087232</v>
          </cell>
          <cell r="M65">
            <v>52.896924452177664</v>
          </cell>
          <cell r="N65">
            <v>54.754594502718156</v>
          </cell>
          <cell r="O65">
            <v>53.957757504160973</v>
          </cell>
          <cell r="P65">
            <v>59.25186727871904</v>
          </cell>
          <cell r="Q65">
            <v>55.819425340575755</v>
          </cell>
          <cell r="R65">
            <v>54.368285619742537</v>
          </cell>
          <cell r="S65">
            <v>56.072774408679436</v>
          </cell>
          <cell r="T65">
            <v>51.525044522186739</v>
          </cell>
          <cell r="U65">
            <v>55.975723975570624</v>
          </cell>
          <cell r="V65">
            <v>53.078833499777041</v>
          </cell>
          <cell r="W65">
            <v>52.735535079611232</v>
          </cell>
          <cell r="X65">
            <v>51.726763624040096</v>
          </cell>
          <cell r="Y65">
            <v>53.017565938692563</v>
          </cell>
        </row>
        <row r="66">
          <cell r="B66">
            <v>36892</v>
          </cell>
          <cell r="C66">
            <v>0.12455655649177033</v>
          </cell>
          <cell r="D66">
            <v>44.807616897645744</v>
          </cell>
          <cell r="E66">
            <v>54.824988797836966</v>
          </cell>
          <cell r="F66">
            <v>50.886580742909835</v>
          </cell>
          <cell r="G66">
            <v>54.752876050009547</v>
          </cell>
          <cell r="H66">
            <v>54.249791656420335</v>
          </cell>
          <cell r="I66">
            <v>52.393925347333166</v>
          </cell>
          <cell r="J66">
            <v>51.763067181914217</v>
          </cell>
          <cell r="K66">
            <v>50.492935385243186</v>
          </cell>
          <cell r="L66">
            <v>51.493929175781084</v>
          </cell>
          <cell r="M66">
            <v>53.953543503087232</v>
          </cell>
          <cell r="N66">
            <v>52.896924452177664</v>
          </cell>
          <cell r="O66">
            <v>54.754594502718156</v>
          </cell>
          <cell r="P66">
            <v>53.957757504160973</v>
          </cell>
          <cell r="Q66">
            <v>59.25186727871904</v>
          </cell>
          <cell r="R66">
            <v>55.819425340575755</v>
          </cell>
          <cell r="S66">
            <v>54.368285619742537</v>
          </cell>
          <cell r="T66">
            <v>56.072774408679436</v>
          </cell>
          <cell r="U66">
            <v>51.525044522186739</v>
          </cell>
          <cell r="V66">
            <v>55.975723975570624</v>
          </cell>
          <cell r="W66">
            <v>53.078833499777041</v>
          </cell>
          <cell r="X66">
            <v>52.735535079611232</v>
          </cell>
          <cell r="Y66">
            <v>51.726763624040096</v>
          </cell>
        </row>
        <row r="67">
          <cell r="B67">
            <v>36923</v>
          </cell>
          <cell r="C67">
            <v>2.0871040723981826E-2</v>
          </cell>
          <cell r="D67">
            <v>44.483184171762034</v>
          </cell>
          <cell r="E67">
            <v>44.807616897645744</v>
          </cell>
          <cell r="F67">
            <v>54.824988797836966</v>
          </cell>
          <cell r="G67">
            <v>50.886580742909835</v>
          </cell>
          <cell r="H67">
            <v>54.752876050009547</v>
          </cell>
          <cell r="I67">
            <v>54.249791656420335</v>
          </cell>
          <cell r="J67">
            <v>52.393925347333166</v>
          </cell>
          <cell r="K67">
            <v>51.763067181914217</v>
          </cell>
          <cell r="L67">
            <v>50.492935385243186</v>
          </cell>
          <cell r="M67">
            <v>51.493929175781084</v>
          </cell>
          <cell r="N67">
            <v>53.953543503087232</v>
          </cell>
          <cell r="O67">
            <v>52.896924452177664</v>
          </cell>
          <cell r="P67">
            <v>54.754594502718156</v>
          </cell>
          <cell r="Q67">
            <v>53.957757504160973</v>
          </cell>
          <cell r="R67">
            <v>59.25186727871904</v>
          </cell>
          <cell r="S67">
            <v>55.819425340575755</v>
          </cell>
          <cell r="T67">
            <v>54.368285619742537</v>
          </cell>
          <cell r="U67">
            <v>56.072774408679436</v>
          </cell>
          <cell r="V67">
            <v>51.525044522186739</v>
          </cell>
          <cell r="W67">
            <v>55.975723975570624</v>
          </cell>
          <cell r="X67">
            <v>53.078833499777041</v>
          </cell>
          <cell r="Y67">
            <v>52.735535079611232</v>
          </cell>
        </row>
        <row r="68">
          <cell r="B68">
            <v>36951</v>
          </cell>
          <cell r="C68">
            <v>4.6377136034624344E-2</v>
          </cell>
          <cell r="D68">
            <v>45.861942580019317</v>
          </cell>
          <cell r="E68">
            <v>44.483184171762034</v>
          </cell>
          <cell r="F68">
            <v>44.807616897645744</v>
          </cell>
          <cell r="G68">
            <v>54.824988797836966</v>
          </cell>
          <cell r="H68">
            <v>50.886580742909835</v>
          </cell>
          <cell r="I68">
            <v>54.752876050009547</v>
          </cell>
          <cell r="J68">
            <v>54.249791656420335</v>
          </cell>
          <cell r="K68">
            <v>52.393925347333166</v>
          </cell>
          <cell r="L68">
            <v>51.763067181914217</v>
          </cell>
          <cell r="M68">
            <v>50.492935385243186</v>
          </cell>
          <cell r="N68">
            <v>51.493929175781084</v>
          </cell>
          <cell r="O68">
            <v>53.953543503087232</v>
          </cell>
          <cell r="P68">
            <v>52.896924452177664</v>
          </cell>
          <cell r="Q68">
            <v>54.754594502718156</v>
          </cell>
          <cell r="R68">
            <v>53.957757504160973</v>
          </cell>
          <cell r="S68">
            <v>59.25186727871904</v>
          </cell>
          <cell r="T68">
            <v>55.819425340575755</v>
          </cell>
          <cell r="U68">
            <v>54.368285619742537</v>
          </cell>
          <cell r="V68">
            <v>56.072774408679436</v>
          </cell>
          <cell r="W68">
            <v>51.525044522186739</v>
          </cell>
          <cell r="X68">
            <v>55.975723975570624</v>
          </cell>
          <cell r="Y68">
            <v>53.078833499777041</v>
          </cell>
        </row>
        <row r="69">
          <cell r="B69">
            <v>36982</v>
          </cell>
          <cell r="C69">
            <v>5.2187802078298651E-2</v>
          </cell>
          <cell r="D69">
            <v>49.703724127160541</v>
          </cell>
          <cell r="E69">
            <v>45.861942580019317</v>
          </cell>
          <cell r="F69">
            <v>44.483184171762034</v>
          </cell>
          <cell r="G69">
            <v>44.807616897645744</v>
          </cell>
          <cell r="H69">
            <v>54.824988797836966</v>
          </cell>
          <cell r="I69">
            <v>50.886580742909835</v>
          </cell>
          <cell r="J69">
            <v>54.752876050009547</v>
          </cell>
          <cell r="K69">
            <v>54.249791656420335</v>
          </cell>
          <cell r="L69">
            <v>52.393925347333166</v>
          </cell>
          <cell r="M69">
            <v>51.763067181914217</v>
          </cell>
          <cell r="N69">
            <v>50.492935385243186</v>
          </cell>
          <cell r="O69">
            <v>51.493929175781084</v>
          </cell>
          <cell r="P69">
            <v>53.953543503087232</v>
          </cell>
          <cell r="Q69">
            <v>52.896924452177664</v>
          </cell>
          <cell r="R69">
            <v>54.754594502718156</v>
          </cell>
          <cell r="S69">
            <v>53.957757504160973</v>
          </cell>
          <cell r="T69">
            <v>59.25186727871904</v>
          </cell>
          <cell r="U69">
            <v>55.819425340575755</v>
          </cell>
          <cell r="V69">
            <v>54.368285619742537</v>
          </cell>
          <cell r="W69">
            <v>56.072774408679436</v>
          </cell>
          <cell r="X69">
            <v>51.525044522186739</v>
          </cell>
          <cell r="Y69">
            <v>55.975723975570624</v>
          </cell>
        </row>
        <row r="70">
          <cell r="B70">
            <v>37012</v>
          </cell>
          <cell r="C70">
            <v>1.8406530695064038E-2</v>
          </cell>
          <cell r="D70">
            <v>47.976068156847226</v>
          </cell>
          <cell r="E70">
            <v>49.703724127160541</v>
          </cell>
          <cell r="F70">
            <v>45.861942580019317</v>
          </cell>
          <cell r="G70">
            <v>44.483184171762034</v>
          </cell>
          <cell r="H70">
            <v>44.807616897645744</v>
          </cell>
          <cell r="I70">
            <v>54.824988797836966</v>
          </cell>
          <cell r="J70">
            <v>50.886580742909835</v>
          </cell>
          <cell r="K70">
            <v>54.752876050009547</v>
          </cell>
          <cell r="L70">
            <v>54.249791656420335</v>
          </cell>
          <cell r="M70">
            <v>52.393925347333166</v>
          </cell>
          <cell r="N70">
            <v>51.763067181914217</v>
          </cell>
          <cell r="O70">
            <v>50.492935385243186</v>
          </cell>
          <cell r="P70">
            <v>51.493929175781084</v>
          </cell>
          <cell r="Q70">
            <v>53.953543503087232</v>
          </cell>
          <cell r="R70">
            <v>52.896924452177664</v>
          </cell>
          <cell r="S70">
            <v>54.754594502718156</v>
          </cell>
          <cell r="T70">
            <v>53.957757504160973</v>
          </cell>
          <cell r="U70">
            <v>59.25186727871904</v>
          </cell>
          <cell r="V70">
            <v>55.819425340575755</v>
          </cell>
          <cell r="W70">
            <v>54.368285619742537</v>
          </cell>
          <cell r="X70">
            <v>56.072774408679436</v>
          </cell>
          <cell r="Y70">
            <v>51.525044522186739</v>
          </cell>
        </row>
        <row r="71">
          <cell r="B71">
            <v>37043</v>
          </cell>
          <cell r="C71">
            <v>4.6440801403596632E-2</v>
          </cell>
          <cell r="D71">
            <v>44.508992204784469</v>
          </cell>
          <cell r="E71">
            <v>47.976068156847226</v>
          </cell>
          <cell r="F71">
            <v>49.703724127160541</v>
          </cell>
          <cell r="G71">
            <v>45.861942580019317</v>
          </cell>
          <cell r="H71">
            <v>44.483184171762034</v>
          </cell>
          <cell r="I71">
            <v>44.807616897645744</v>
          </cell>
          <cell r="J71">
            <v>54.824988797836966</v>
          </cell>
          <cell r="K71">
            <v>50.886580742909835</v>
          </cell>
          <cell r="L71">
            <v>54.752876050009547</v>
          </cell>
          <cell r="M71">
            <v>54.249791656420335</v>
          </cell>
          <cell r="N71">
            <v>52.393925347333166</v>
          </cell>
          <cell r="O71">
            <v>51.763067181914217</v>
          </cell>
          <cell r="P71">
            <v>50.492935385243186</v>
          </cell>
          <cell r="Q71">
            <v>51.493929175781084</v>
          </cell>
          <cell r="R71">
            <v>53.953543503087232</v>
          </cell>
          <cell r="S71">
            <v>52.896924452177664</v>
          </cell>
          <cell r="T71">
            <v>54.754594502718156</v>
          </cell>
          <cell r="U71">
            <v>53.957757504160973</v>
          </cell>
          <cell r="V71">
            <v>59.25186727871904</v>
          </cell>
          <cell r="W71">
            <v>55.819425340575755</v>
          </cell>
          <cell r="X71">
            <v>54.368285619742537</v>
          </cell>
          <cell r="Y71">
            <v>56.072774408679436</v>
          </cell>
        </row>
        <row r="72">
          <cell r="B72">
            <v>37073</v>
          </cell>
          <cell r="C72">
            <v>1.5993158785320594E-2</v>
          </cell>
          <cell r="D72">
            <v>48.48993125039371</v>
          </cell>
          <cell r="E72">
            <v>44.508992204784469</v>
          </cell>
          <cell r="F72">
            <v>47.976068156847226</v>
          </cell>
          <cell r="G72">
            <v>49.703724127160541</v>
          </cell>
          <cell r="H72">
            <v>45.861942580019317</v>
          </cell>
          <cell r="I72">
            <v>44.483184171762034</v>
          </cell>
          <cell r="J72">
            <v>44.807616897645744</v>
          </cell>
          <cell r="K72">
            <v>54.824988797836966</v>
          </cell>
          <cell r="L72">
            <v>50.886580742909835</v>
          </cell>
          <cell r="M72">
            <v>54.752876050009547</v>
          </cell>
          <cell r="N72">
            <v>54.249791656420335</v>
          </cell>
          <cell r="O72">
            <v>52.393925347333166</v>
          </cell>
          <cell r="P72">
            <v>51.763067181914217</v>
          </cell>
          <cell r="Q72">
            <v>50.492935385243186</v>
          </cell>
          <cell r="R72">
            <v>51.493929175781084</v>
          </cell>
          <cell r="S72">
            <v>53.953543503087232</v>
          </cell>
          <cell r="T72">
            <v>52.896924452177664</v>
          </cell>
          <cell r="U72">
            <v>54.754594502718156</v>
          </cell>
          <cell r="V72">
            <v>53.957757504160973</v>
          </cell>
          <cell r="W72">
            <v>59.25186727871904</v>
          </cell>
          <cell r="X72">
            <v>55.819425340575755</v>
          </cell>
          <cell r="Y72">
            <v>54.368285619742537</v>
          </cell>
        </row>
        <row r="73">
          <cell r="B73">
            <v>37104</v>
          </cell>
          <cell r="C73">
            <v>-3.4488334001166909E-2</v>
          </cell>
          <cell r="D73">
            <v>52.785112402751693</v>
          </cell>
          <cell r="E73">
            <v>48.48993125039371</v>
          </cell>
          <cell r="F73">
            <v>44.508992204784469</v>
          </cell>
          <cell r="G73">
            <v>47.976068156847226</v>
          </cell>
          <cell r="H73">
            <v>49.703724127160541</v>
          </cell>
          <cell r="I73">
            <v>45.861942580019317</v>
          </cell>
          <cell r="J73">
            <v>44.483184171762034</v>
          </cell>
          <cell r="K73">
            <v>44.807616897645744</v>
          </cell>
          <cell r="L73">
            <v>54.824988797836966</v>
          </cell>
          <cell r="M73">
            <v>50.886580742909835</v>
          </cell>
          <cell r="N73">
            <v>54.752876050009547</v>
          </cell>
          <cell r="O73">
            <v>54.249791656420335</v>
          </cell>
          <cell r="P73">
            <v>52.393925347333166</v>
          </cell>
          <cell r="Q73">
            <v>51.763067181914217</v>
          </cell>
          <cell r="R73">
            <v>50.492935385243186</v>
          </cell>
          <cell r="S73">
            <v>51.493929175781084</v>
          </cell>
          <cell r="T73">
            <v>53.953543503087232</v>
          </cell>
          <cell r="U73">
            <v>52.896924452177664</v>
          </cell>
          <cell r="V73">
            <v>54.754594502718156</v>
          </cell>
          <cell r="W73">
            <v>53.957757504160973</v>
          </cell>
          <cell r="X73">
            <v>59.25186727871904</v>
          </cell>
          <cell r="Y73">
            <v>55.819425340575755</v>
          </cell>
        </row>
        <row r="74">
          <cell r="B74">
            <v>37135</v>
          </cell>
          <cell r="C74">
            <v>-6.6390829686782227E-2</v>
          </cell>
          <cell r="D74">
            <v>45.259037516103476</v>
          </cell>
          <cell r="E74">
            <v>52.785112402751693</v>
          </cell>
          <cell r="F74">
            <v>48.48993125039371</v>
          </cell>
          <cell r="G74">
            <v>44.508992204784469</v>
          </cell>
          <cell r="H74">
            <v>47.976068156847226</v>
          </cell>
          <cell r="I74">
            <v>49.703724127160541</v>
          </cell>
          <cell r="J74">
            <v>45.861942580019317</v>
          </cell>
          <cell r="K74">
            <v>44.483184171762034</v>
          </cell>
          <cell r="L74">
            <v>44.807616897645744</v>
          </cell>
          <cell r="M74">
            <v>54.824988797836966</v>
          </cell>
          <cell r="N74">
            <v>50.886580742909835</v>
          </cell>
          <cell r="O74">
            <v>54.752876050009547</v>
          </cell>
          <cell r="P74">
            <v>54.249791656420335</v>
          </cell>
          <cell r="Q74">
            <v>52.393925347333166</v>
          </cell>
          <cell r="R74">
            <v>51.763067181914217</v>
          </cell>
          <cell r="S74">
            <v>50.492935385243186</v>
          </cell>
          <cell r="T74">
            <v>51.493929175781084</v>
          </cell>
          <cell r="U74">
            <v>53.953543503087232</v>
          </cell>
          <cell r="V74">
            <v>52.896924452177664</v>
          </cell>
          <cell r="W74">
            <v>54.754594502718156</v>
          </cell>
          <cell r="X74">
            <v>53.957757504160973</v>
          </cell>
          <cell r="Y74">
            <v>59.25186727871904</v>
          </cell>
        </row>
        <row r="75">
          <cell r="B75">
            <v>37165</v>
          </cell>
          <cell r="C75">
            <v>-6.3917051173399408E-2</v>
          </cell>
          <cell r="D75">
            <v>40.128661763669086</v>
          </cell>
          <cell r="E75">
            <v>45.259037516103476</v>
          </cell>
          <cell r="F75">
            <v>52.785112402751693</v>
          </cell>
          <cell r="G75">
            <v>48.48993125039371</v>
          </cell>
          <cell r="H75">
            <v>44.508992204784469</v>
          </cell>
          <cell r="I75">
            <v>47.976068156847226</v>
          </cell>
          <cell r="J75">
            <v>49.703724127160541</v>
          </cell>
          <cell r="K75">
            <v>45.861942580019317</v>
          </cell>
          <cell r="L75">
            <v>44.483184171762034</v>
          </cell>
          <cell r="M75">
            <v>44.807616897645744</v>
          </cell>
          <cell r="N75">
            <v>54.824988797836966</v>
          </cell>
          <cell r="O75">
            <v>50.886580742909835</v>
          </cell>
          <cell r="P75">
            <v>54.752876050009547</v>
          </cell>
          <cell r="Q75">
            <v>54.249791656420335</v>
          </cell>
          <cell r="R75">
            <v>52.393925347333166</v>
          </cell>
          <cell r="S75">
            <v>51.763067181914217</v>
          </cell>
          <cell r="T75">
            <v>50.492935385243186</v>
          </cell>
          <cell r="U75">
            <v>51.493929175781084</v>
          </cell>
          <cell r="V75">
            <v>53.953543503087232</v>
          </cell>
          <cell r="W75">
            <v>52.896924452177664</v>
          </cell>
          <cell r="X75">
            <v>54.754594502718156</v>
          </cell>
          <cell r="Y75">
            <v>53.957757504160973</v>
          </cell>
        </row>
        <row r="76">
          <cell r="B76">
            <v>37196</v>
          </cell>
          <cell r="C76">
            <v>-9.9060162083976389E-2</v>
          </cell>
          <cell r="D76">
            <v>45.253136748167456</v>
          </cell>
          <cell r="E76">
            <v>40.128661763669086</v>
          </cell>
          <cell r="F76">
            <v>45.259037516103476</v>
          </cell>
          <cell r="G76">
            <v>52.785112402751693</v>
          </cell>
          <cell r="H76">
            <v>48.48993125039371</v>
          </cell>
          <cell r="I76">
            <v>44.508992204784469</v>
          </cell>
          <cell r="J76">
            <v>47.976068156847226</v>
          </cell>
          <cell r="K76">
            <v>49.703724127160541</v>
          </cell>
          <cell r="L76">
            <v>45.861942580019317</v>
          </cell>
          <cell r="M76">
            <v>44.483184171762034</v>
          </cell>
          <cell r="N76">
            <v>44.807616897645744</v>
          </cell>
          <cell r="O76">
            <v>54.824988797836966</v>
          </cell>
          <cell r="P76">
            <v>50.886580742909835</v>
          </cell>
          <cell r="Q76">
            <v>54.752876050009547</v>
          </cell>
          <cell r="R76">
            <v>54.249791656420335</v>
          </cell>
          <cell r="S76">
            <v>52.393925347333166</v>
          </cell>
          <cell r="T76">
            <v>51.763067181914217</v>
          </cell>
          <cell r="U76">
            <v>50.492935385243186</v>
          </cell>
          <cell r="V76">
            <v>51.493929175781084</v>
          </cell>
          <cell r="W76">
            <v>53.953543503087232</v>
          </cell>
          <cell r="X76">
            <v>52.896924452177664</v>
          </cell>
          <cell r="Y76">
            <v>54.754594502718156</v>
          </cell>
        </row>
        <row r="77">
          <cell r="B77">
            <v>37226</v>
          </cell>
          <cell r="C77">
            <v>-6.3058781806897723E-2</v>
          </cell>
          <cell r="D77">
            <v>46.657185552842066</v>
          </cell>
          <cell r="E77">
            <v>45.253136748167456</v>
          </cell>
          <cell r="F77">
            <v>40.128661763669086</v>
          </cell>
          <cell r="G77">
            <v>45.259037516103476</v>
          </cell>
          <cell r="H77">
            <v>52.785112402751693</v>
          </cell>
          <cell r="I77">
            <v>48.48993125039371</v>
          </cell>
          <cell r="J77">
            <v>44.508992204784469</v>
          </cell>
          <cell r="K77">
            <v>47.976068156847226</v>
          </cell>
          <cell r="L77">
            <v>49.703724127160541</v>
          </cell>
          <cell r="M77">
            <v>45.861942580019317</v>
          </cell>
          <cell r="N77">
            <v>44.483184171762034</v>
          </cell>
          <cell r="O77">
            <v>44.807616897645744</v>
          </cell>
          <cell r="P77">
            <v>54.824988797836966</v>
          </cell>
          <cell r="Q77">
            <v>50.886580742909835</v>
          </cell>
          <cell r="R77">
            <v>54.752876050009547</v>
          </cell>
          <cell r="S77">
            <v>54.249791656420335</v>
          </cell>
          <cell r="T77">
            <v>52.393925347333166</v>
          </cell>
          <cell r="U77">
            <v>51.763067181914217</v>
          </cell>
          <cell r="V77">
            <v>50.492935385243186</v>
          </cell>
          <cell r="W77">
            <v>51.493929175781084</v>
          </cell>
          <cell r="X77">
            <v>53.953543503087232</v>
          </cell>
          <cell r="Y77">
            <v>52.896924452177664</v>
          </cell>
        </row>
        <row r="78">
          <cell r="B78">
            <v>37257</v>
          </cell>
          <cell r="C78">
            <v>-5.1344400280570524E-2</v>
          </cell>
          <cell r="D78">
            <v>45.912769619819564</v>
          </cell>
          <cell r="E78">
            <v>46.657185552842066</v>
          </cell>
          <cell r="F78">
            <v>45.253136748167456</v>
          </cell>
          <cell r="G78">
            <v>40.128661763669086</v>
          </cell>
          <cell r="H78">
            <v>45.259037516103476</v>
          </cell>
          <cell r="I78">
            <v>52.785112402751693</v>
          </cell>
          <cell r="J78">
            <v>48.48993125039371</v>
          </cell>
          <cell r="K78">
            <v>44.508992204784469</v>
          </cell>
          <cell r="L78">
            <v>47.976068156847226</v>
          </cell>
          <cell r="M78">
            <v>49.703724127160541</v>
          </cell>
          <cell r="N78">
            <v>45.861942580019317</v>
          </cell>
          <cell r="O78">
            <v>44.483184171762034</v>
          </cell>
          <cell r="P78">
            <v>44.807616897645744</v>
          </cell>
          <cell r="Q78">
            <v>54.824988797836966</v>
          </cell>
          <cell r="R78">
            <v>50.886580742909835</v>
          </cell>
          <cell r="S78">
            <v>54.752876050009547</v>
          </cell>
          <cell r="T78">
            <v>54.249791656420335</v>
          </cell>
          <cell r="U78">
            <v>52.393925347333166</v>
          </cell>
          <cell r="V78">
            <v>51.763067181914217</v>
          </cell>
          <cell r="W78">
            <v>50.492935385243186</v>
          </cell>
          <cell r="X78">
            <v>51.493929175781084</v>
          </cell>
          <cell r="Y78">
            <v>53.953543503087232</v>
          </cell>
        </row>
        <row r="79">
          <cell r="B79">
            <v>37288</v>
          </cell>
          <cell r="C79">
            <v>-5.1958557260790017E-2</v>
          </cell>
          <cell r="D79">
            <v>46.567017773409461</v>
          </cell>
          <cell r="E79">
            <v>45.912769619819564</v>
          </cell>
          <cell r="F79">
            <v>46.657185552842066</v>
          </cell>
          <cell r="G79">
            <v>45.253136748167456</v>
          </cell>
          <cell r="H79">
            <v>40.128661763669086</v>
          </cell>
          <cell r="I79">
            <v>45.259037516103476</v>
          </cell>
          <cell r="J79">
            <v>52.785112402751693</v>
          </cell>
          <cell r="K79">
            <v>48.48993125039371</v>
          </cell>
          <cell r="L79">
            <v>44.508992204784469</v>
          </cell>
          <cell r="M79">
            <v>47.976068156847226</v>
          </cell>
          <cell r="N79">
            <v>49.703724127160541</v>
          </cell>
          <cell r="O79">
            <v>45.861942580019317</v>
          </cell>
          <cell r="P79">
            <v>44.483184171762034</v>
          </cell>
          <cell r="Q79">
            <v>44.807616897645744</v>
          </cell>
          <cell r="R79">
            <v>54.824988797836966</v>
          </cell>
          <cell r="S79">
            <v>50.886580742909835</v>
          </cell>
          <cell r="T79">
            <v>54.752876050009547</v>
          </cell>
          <cell r="U79">
            <v>54.249791656420335</v>
          </cell>
          <cell r="V79">
            <v>52.393925347333166</v>
          </cell>
          <cell r="W79">
            <v>51.763067181914217</v>
          </cell>
          <cell r="X79">
            <v>50.492935385243186</v>
          </cell>
          <cell r="Y79">
            <v>51.493929175781084</v>
          </cell>
        </row>
        <row r="80">
          <cell r="B80">
            <v>37316</v>
          </cell>
          <cell r="C80">
            <v>-0.10054555179176328</v>
          </cell>
          <cell r="D80">
            <v>49.653263913123986</v>
          </cell>
          <cell r="E80">
            <v>46.567017773409461</v>
          </cell>
          <cell r="F80">
            <v>45.912769619819564</v>
          </cell>
          <cell r="G80">
            <v>46.657185552842066</v>
          </cell>
          <cell r="H80">
            <v>45.253136748167456</v>
          </cell>
          <cell r="I80">
            <v>40.128661763669086</v>
          </cell>
          <cell r="J80">
            <v>45.259037516103476</v>
          </cell>
          <cell r="K80">
            <v>52.785112402751693</v>
          </cell>
          <cell r="L80">
            <v>48.48993125039371</v>
          </cell>
          <cell r="M80">
            <v>44.508992204784469</v>
          </cell>
          <cell r="N80">
            <v>47.976068156847226</v>
          </cell>
          <cell r="O80">
            <v>49.703724127160541</v>
          </cell>
          <cell r="P80">
            <v>45.861942580019317</v>
          </cell>
          <cell r="Q80">
            <v>44.483184171762034</v>
          </cell>
          <cell r="R80">
            <v>44.807616897645744</v>
          </cell>
          <cell r="S80">
            <v>54.824988797836966</v>
          </cell>
          <cell r="T80">
            <v>50.886580742909835</v>
          </cell>
          <cell r="U80">
            <v>54.752876050009547</v>
          </cell>
          <cell r="V80">
            <v>54.249791656420335</v>
          </cell>
          <cell r="W80">
            <v>52.393925347333166</v>
          </cell>
          <cell r="X80">
            <v>51.763067181914217</v>
          </cell>
          <cell r="Y80">
            <v>50.492935385243186</v>
          </cell>
        </row>
        <row r="81">
          <cell r="B81">
            <v>37347</v>
          </cell>
          <cell r="C81">
            <v>-0.10160306905003713</v>
          </cell>
          <cell r="D81">
            <v>46.858236290980678</v>
          </cell>
          <cell r="E81">
            <v>49.653263913123986</v>
          </cell>
          <cell r="F81">
            <v>46.567017773409461</v>
          </cell>
          <cell r="G81">
            <v>45.912769619819564</v>
          </cell>
          <cell r="H81">
            <v>46.657185552842066</v>
          </cell>
          <cell r="I81">
            <v>45.253136748167456</v>
          </cell>
          <cell r="J81">
            <v>40.128661763669086</v>
          </cell>
          <cell r="K81">
            <v>45.259037516103476</v>
          </cell>
          <cell r="L81">
            <v>52.785112402751693</v>
          </cell>
          <cell r="M81">
            <v>48.48993125039371</v>
          </cell>
          <cell r="N81">
            <v>44.508992204784469</v>
          </cell>
          <cell r="O81">
            <v>47.976068156847226</v>
          </cell>
          <cell r="P81">
            <v>49.703724127160541</v>
          </cell>
          <cell r="Q81">
            <v>45.861942580019317</v>
          </cell>
          <cell r="R81">
            <v>44.483184171762034</v>
          </cell>
          <cell r="S81">
            <v>44.807616897645744</v>
          </cell>
          <cell r="T81">
            <v>54.824988797836966</v>
          </cell>
          <cell r="U81">
            <v>50.886580742909835</v>
          </cell>
          <cell r="V81">
            <v>54.752876050009547</v>
          </cell>
          <cell r="W81">
            <v>54.249791656420335</v>
          </cell>
          <cell r="X81">
            <v>52.393925347333166</v>
          </cell>
          <cell r="Y81">
            <v>51.763067181914217</v>
          </cell>
        </row>
        <row r="82">
          <cell r="B82">
            <v>37377</v>
          </cell>
          <cell r="C82">
            <v>-0.14029651082118622</v>
          </cell>
          <cell r="D82">
            <v>51.546898324564943</v>
          </cell>
          <cell r="E82">
            <v>46.858236290980678</v>
          </cell>
          <cell r="F82">
            <v>49.653263913123986</v>
          </cell>
          <cell r="G82">
            <v>46.567017773409461</v>
          </cell>
          <cell r="H82">
            <v>45.912769619819564</v>
          </cell>
          <cell r="I82">
            <v>46.657185552842066</v>
          </cell>
          <cell r="J82">
            <v>45.253136748167456</v>
          </cell>
          <cell r="K82">
            <v>40.128661763669086</v>
          </cell>
          <cell r="L82">
            <v>45.259037516103476</v>
          </cell>
          <cell r="M82">
            <v>52.785112402751693</v>
          </cell>
          <cell r="N82">
            <v>48.48993125039371</v>
          </cell>
          <cell r="O82">
            <v>44.508992204784469</v>
          </cell>
          <cell r="P82">
            <v>47.976068156847226</v>
          </cell>
          <cell r="Q82">
            <v>49.703724127160541</v>
          </cell>
          <cell r="R82">
            <v>45.861942580019317</v>
          </cell>
          <cell r="S82">
            <v>44.483184171762034</v>
          </cell>
          <cell r="T82">
            <v>44.807616897645744</v>
          </cell>
          <cell r="U82">
            <v>54.824988797836966</v>
          </cell>
          <cell r="V82">
            <v>50.886580742909835</v>
          </cell>
          <cell r="W82">
            <v>54.752876050009547</v>
          </cell>
          <cell r="X82">
            <v>54.249791656420335</v>
          </cell>
          <cell r="Y82">
            <v>52.393925347333166</v>
          </cell>
        </row>
        <row r="83">
          <cell r="B83">
            <v>37408</v>
          </cell>
          <cell r="C83">
            <v>-0.17277740870793923</v>
          </cell>
          <cell r="D83">
            <v>52.371512555847985</v>
          </cell>
          <cell r="E83">
            <v>51.546898324564943</v>
          </cell>
          <cell r="F83">
            <v>46.858236290980678</v>
          </cell>
          <cell r="G83">
            <v>49.653263913123986</v>
          </cell>
          <cell r="H83">
            <v>46.567017773409461</v>
          </cell>
          <cell r="I83">
            <v>45.912769619819564</v>
          </cell>
          <cell r="J83">
            <v>46.657185552842066</v>
          </cell>
          <cell r="K83">
            <v>45.253136748167456</v>
          </cell>
          <cell r="L83">
            <v>40.128661763669086</v>
          </cell>
          <cell r="M83">
            <v>45.259037516103476</v>
          </cell>
          <cell r="N83">
            <v>52.785112402751693</v>
          </cell>
          <cell r="O83">
            <v>48.48993125039371</v>
          </cell>
          <cell r="P83">
            <v>44.508992204784469</v>
          </cell>
          <cell r="Q83">
            <v>47.976068156847226</v>
          </cell>
          <cell r="R83">
            <v>49.703724127160541</v>
          </cell>
          <cell r="S83">
            <v>45.861942580019317</v>
          </cell>
          <cell r="T83">
            <v>44.483184171762034</v>
          </cell>
          <cell r="U83">
            <v>44.807616897645744</v>
          </cell>
          <cell r="V83">
            <v>54.824988797836966</v>
          </cell>
          <cell r="W83">
            <v>50.886580742909835</v>
          </cell>
          <cell r="X83">
            <v>54.752876050009547</v>
          </cell>
          <cell r="Y83">
            <v>54.249791656420335</v>
          </cell>
        </row>
        <row r="84">
          <cell r="B84">
            <v>37438</v>
          </cell>
          <cell r="C84">
            <v>-0.17827363896848136</v>
          </cell>
          <cell r="D84">
            <v>49.069934296061298</v>
          </cell>
          <cell r="E84">
            <v>52.371512555847985</v>
          </cell>
          <cell r="F84">
            <v>51.546898324564943</v>
          </cell>
          <cell r="G84">
            <v>46.858236290980678</v>
          </cell>
          <cell r="H84">
            <v>49.653263913123986</v>
          </cell>
          <cell r="I84">
            <v>46.567017773409461</v>
          </cell>
          <cell r="J84">
            <v>45.912769619819564</v>
          </cell>
          <cell r="K84">
            <v>46.657185552842066</v>
          </cell>
          <cell r="L84">
            <v>45.253136748167456</v>
          </cell>
          <cell r="M84">
            <v>40.128661763669086</v>
          </cell>
          <cell r="N84">
            <v>45.259037516103476</v>
          </cell>
          <cell r="O84">
            <v>52.785112402751693</v>
          </cell>
          <cell r="P84">
            <v>48.48993125039371</v>
          </cell>
          <cell r="Q84">
            <v>44.508992204784469</v>
          </cell>
          <cell r="R84">
            <v>47.976068156847226</v>
          </cell>
          <cell r="S84">
            <v>49.703724127160541</v>
          </cell>
          <cell r="T84">
            <v>45.861942580019317</v>
          </cell>
          <cell r="U84">
            <v>44.483184171762034</v>
          </cell>
          <cell r="V84">
            <v>44.807616897645744</v>
          </cell>
          <cell r="W84">
            <v>54.824988797836966</v>
          </cell>
          <cell r="X84">
            <v>50.886580742909835</v>
          </cell>
          <cell r="Y84">
            <v>54.752876050009547</v>
          </cell>
        </row>
        <row r="85">
          <cell r="B85">
            <v>37469</v>
          </cell>
          <cell r="C85">
            <v>-0.17200480541701557</v>
          </cell>
          <cell r="D85">
            <v>50.710983282460141</v>
          </cell>
          <cell r="E85">
            <v>49.069934296061298</v>
          </cell>
          <cell r="F85">
            <v>52.371512555847985</v>
          </cell>
          <cell r="G85">
            <v>51.546898324564943</v>
          </cell>
          <cell r="H85">
            <v>46.858236290980678</v>
          </cell>
          <cell r="I85">
            <v>49.653263913123986</v>
          </cell>
          <cell r="J85">
            <v>46.567017773409461</v>
          </cell>
          <cell r="K85">
            <v>45.912769619819564</v>
          </cell>
          <cell r="L85">
            <v>46.657185552842066</v>
          </cell>
          <cell r="M85">
            <v>45.253136748167456</v>
          </cell>
          <cell r="N85">
            <v>40.128661763669086</v>
          </cell>
          <cell r="O85">
            <v>45.259037516103476</v>
          </cell>
          <cell r="P85">
            <v>52.785112402751693</v>
          </cell>
          <cell r="Q85">
            <v>48.48993125039371</v>
          </cell>
          <cell r="R85">
            <v>44.508992204784469</v>
          </cell>
          <cell r="S85">
            <v>47.976068156847226</v>
          </cell>
          <cell r="T85">
            <v>49.703724127160541</v>
          </cell>
          <cell r="U85">
            <v>45.861942580019317</v>
          </cell>
          <cell r="V85">
            <v>44.483184171762034</v>
          </cell>
          <cell r="W85">
            <v>44.807616897645744</v>
          </cell>
          <cell r="X85">
            <v>54.824988797836966</v>
          </cell>
          <cell r="Y85">
            <v>50.886580742909835</v>
          </cell>
        </row>
        <row r="86">
          <cell r="B86">
            <v>37500</v>
          </cell>
          <cell r="C86">
            <v>-0.16925125776857053</v>
          </cell>
          <cell r="D86">
            <v>49.897810061922449</v>
          </cell>
          <cell r="E86">
            <v>50.710983282460141</v>
          </cell>
          <cell r="F86">
            <v>49.069934296061298</v>
          </cell>
          <cell r="G86">
            <v>52.371512555847985</v>
          </cell>
          <cell r="H86">
            <v>51.546898324564943</v>
          </cell>
          <cell r="I86">
            <v>46.858236290980678</v>
          </cell>
          <cell r="J86">
            <v>49.653263913123986</v>
          </cell>
          <cell r="K86">
            <v>46.567017773409461</v>
          </cell>
          <cell r="L86">
            <v>45.912769619819564</v>
          </cell>
          <cell r="M86">
            <v>46.657185552842066</v>
          </cell>
          <cell r="N86">
            <v>45.253136748167456</v>
          </cell>
          <cell r="O86">
            <v>40.128661763669086</v>
          </cell>
          <cell r="P86">
            <v>45.259037516103476</v>
          </cell>
          <cell r="Q86">
            <v>52.785112402751693</v>
          </cell>
          <cell r="R86">
            <v>48.48993125039371</v>
          </cell>
          <cell r="S86">
            <v>44.508992204784469</v>
          </cell>
          <cell r="T86">
            <v>47.976068156847226</v>
          </cell>
          <cell r="U86">
            <v>49.703724127160541</v>
          </cell>
          <cell r="V86">
            <v>45.861942580019317</v>
          </cell>
          <cell r="W86">
            <v>44.483184171762034</v>
          </cell>
          <cell r="X86">
            <v>44.807616897645744</v>
          </cell>
          <cell r="Y86">
            <v>54.824988797836966</v>
          </cell>
        </row>
        <row r="87">
          <cell r="B87">
            <v>37530</v>
          </cell>
          <cell r="C87">
            <v>-0.14840315345523913</v>
          </cell>
          <cell r="D87">
            <v>49.212890665337206</v>
          </cell>
          <cell r="E87">
            <v>49.897810061922449</v>
          </cell>
          <cell r="F87">
            <v>50.710983282460141</v>
          </cell>
          <cell r="G87">
            <v>49.069934296061298</v>
          </cell>
          <cell r="H87">
            <v>52.371512555847985</v>
          </cell>
          <cell r="I87">
            <v>51.546898324564943</v>
          </cell>
          <cell r="J87">
            <v>46.858236290980678</v>
          </cell>
          <cell r="K87">
            <v>49.653263913123986</v>
          </cell>
          <cell r="L87">
            <v>46.567017773409461</v>
          </cell>
          <cell r="M87">
            <v>45.912769619819564</v>
          </cell>
          <cell r="N87">
            <v>46.657185552842066</v>
          </cell>
          <cell r="O87">
            <v>45.253136748167456</v>
          </cell>
          <cell r="P87">
            <v>40.128661763669086</v>
          </cell>
          <cell r="Q87">
            <v>45.259037516103476</v>
          </cell>
          <cell r="R87">
            <v>52.785112402751693</v>
          </cell>
          <cell r="S87">
            <v>48.48993125039371</v>
          </cell>
          <cell r="T87">
            <v>44.508992204784469</v>
          </cell>
          <cell r="U87">
            <v>47.976068156847226</v>
          </cell>
          <cell r="V87">
            <v>49.703724127160541</v>
          </cell>
          <cell r="W87">
            <v>45.861942580019317</v>
          </cell>
          <cell r="X87">
            <v>44.483184171762034</v>
          </cell>
          <cell r="Y87">
            <v>44.807616897645744</v>
          </cell>
        </row>
        <row r="88">
          <cell r="B88">
            <v>37561</v>
          </cell>
          <cell r="C88">
            <v>-0.12153603293913406</v>
          </cell>
          <cell r="D88">
            <v>49.439833474330655</v>
          </cell>
          <cell r="E88">
            <v>49.212890665337206</v>
          </cell>
          <cell r="F88">
            <v>49.897810061922449</v>
          </cell>
          <cell r="G88">
            <v>50.710983282460141</v>
          </cell>
          <cell r="H88">
            <v>49.069934296061298</v>
          </cell>
          <cell r="I88">
            <v>52.371512555847985</v>
          </cell>
          <cell r="J88">
            <v>51.546898324564943</v>
          </cell>
          <cell r="K88">
            <v>46.858236290980678</v>
          </cell>
          <cell r="L88">
            <v>49.653263913123986</v>
          </cell>
          <cell r="M88">
            <v>46.567017773409461</v>
          </cell>
          <cell r="N88">
            <v>45.912769619819564</v>
          </cell>
          <cell r="O88">
            <v>46.657185552842066</v>
          </cell>
          <cell r="P88">
            <v>45.253136748167456</v>
          </cell>
          <cell r="Q88">
            <v>40.128661763669086</v>
          </cell>
          <cell r="R88">
            <v>45.259037516103476</v>
          </cell>
          <cell r="S88">
            <v>52.785112402751693</v>
          </cell>
          <cell r="T88">
            <v>48.48993125039371</v>
          </cell>
          <cell r="U88">
            <v>44.508992204784469</v>
          </cell>
          <cell r="V88">
            <v>47.976068156847226</v>
          </cell>
          <cell r="W88">
            <v>49.703724127160541</v>
          </cell>
          <cell r="X88">
            <v>45.861942580019317</v>
          </cell>
          <cell r="Y88">
            <v>44.483184171762034</v>
          </cell>
        </row>
        <row r="89">
          <cell r="B89">
            <v>37591</v>
          </cell>
          <cell r="C89">
            <v>-0.15778178156960421</v>
          </cell>
          <cell r="D89">
            <v>48.1191157750347</v>
          </cell>
          <cell r="E89">
            <v>49.439833474330655</v>
          </cell>
          <cell r="F89">
            <v>49.212890665337206</v>
          </cell>
          <cell r="G89">
            <v>49.897810061922449</v>
          </cell>
          <cell r="H89">
            <v>50.710983282460141</v>
          </cell>
          <cell r="I89">
            <v>49.069934296061298</v>
          </cell>
          <cell r="J89">
            <v>52.371512555847985</v>
          </cell>
          <cell r="K89">
            <v>51.546898324564943</v>
          </cell>
          <cell r="L89">
            <v>46.858236290980678</v>
          </cell>
          <cell r="M89">
            <v>49.653263913123986</v>
          </cell>
          <cell r="N89">
            <v>46.567017773409461</v>
          </cell>
          <cell r="O89">
            <v>45.912769619819564</v>
          </cell>
          <cell r="P89">
            <v>46.657185552842066</v>
          </cell>
          <cell r="Q89">
            <v>45.253136748167456</v>
          </cell>
          <cell r="R89">
            <v>40.128661763669086</v>
          </cell>
          <cell r="S89">
            <v>45.259037516103476</v>
          </cell>
          <cell r="T89">
            <v>52.785112402751693</v>
          </cell>
          <cell r="U89">
            <v>48.48993125039371</v>
          </cell>
          <cell r="V89">
            <v>44.508992204784469</v>
          </cell>
          <cell r="W89">
            <v>47.976068156847226</v>
          </cell>
          <cell r="X89">
            <v>49.703724127160541</v>
          </cell>
          <cell r="Y89">
            <v>45.861942580019317</v>
          </cell>
        </row>
        <row r="90">
          <cell r="B90">
            <v>37622</v>
          </cell>
          <cell r="C90">
            <v>-0.139960793384168</v>
          </cell>
          <cell r="D90">
            <v>48.0988062039293</v>
          </cell>
          <cell r="E90">
            <v>48.1191157750347</v>
          </cell>
          <cell r="F90">
            <v>49.439833474330655</v>
          </cell>
          <cell r="G90">
            <v>49.212890665337206</v>
          </cell>
          <cell r="H90">
            <v>49.897810061922449</v>
          </cell>
          <cell r="I90">
            <v>50.710983282460141</v>
          </cell>
          <cell r="J90">
            <v>49.069934296061298</v>
          </cell>
          <cell r="K90">
            <v>52.371512555847985</v>
          </cell>
          <cell r="L90">
            <v>51.546898324564943</v>
          </cell>
          <cell r="M90">
            <v>46.858236290980678</v>
          </cell>
          <cell r="N90">
            <v>49.653263913123986</v>
          </cell>
          <cell r="O90">
            <v>46.567017773409461</v>
          </cell>
          <cell r="P90">
            <v>45.912769619819564</v>
          </cell>
          <cell r="Q90">
            <v>46.657185552842066</v>
          </cell>
          <cell r="R90">
            <v>45.253136748167456</v>
          </cell>
          <cell r="S90">
            <v>40.128661763669086</v>
          </cell>
          <cell r="T90">
            <v>45.259037516103476</v>
          </cell>
          <cell r="U90">
            <v>52.785112402751693</v>
          </cell>
          <cell r="V90">
            <v>48.48993125039371</v>
          </cell>
          <cell r="W90">
            <v>44.508992204784469</v>
          </cell>
          <cell r="X90">
            <v>47.976068156847226</v>
          </cell>
          <cell r="Y90">
            <v>49.703724127160541</v>
          </cell>
        </row>
        <row r="91">
          <cell r="B91">
            <v>37653</v>
          </cell>
          <cell r="C91">
            <v>-0.12086430719840413</v>
          </cell>
          <cell r="D91">
            <v>47.783993569632749</v>
          </cell>
          <cell r="E91">
            <v>48.0988062039293</v>
          </cell>
          <cell r="F91">
            <v>48.1191157750347</v>
          </cell>
          <cell r="G91">
            <v>49.439833474330655</v>
          </cell>
          <cell r="H91">
            <v>49.212890665337206</v>
          </cell>
          <cell r="I91">
            <v>49.897810061922449</v>
          </cell>
          <cell r="J91">
            <v>50.710983282460141</v>
          </cell>
          <cell r="K91">
            <v>49.069934296061298</v>
          </cell>
          <cell r="L91">
            <v>52.371512555847985</v>
          </cell>
          <cell r="M91">
            <v>51.546898324564943</v>
          </cell>
          <cell r="N91">
            <v>46.858236290980678</v>
          </cell>
          <cell r="O91">
            <v>49.653263913123986</v>
          </cell>
          <cell r="P91">
            <v>46.567017773409461</v>
          </cell>
          <cell r="Q91">
            <v>45.912769619819564</v>
          </cell>
          <cell r="R91">
            <v>46.657185552842066</v>
          </cell>
          <cell r="S91">
            <v>45.253136748167456</v>
          </cell>
          <cell r="T91">
            <v>40.128661763669086</v>
          </cell>
          <cell r="U91">
            <v>45.259037516103476</v>
          </cell>
          <cell r="V91">
            <v>52.785112402751693</v>
          </cell>
          <cell r="W91">
            <v>48.48993125039371</v>
          </cell>
          <cell r="X91">
            <v>44.508992204784469</v>
          </cell>
          <cell r="Y91">
            <v>47.976068156847226</v>
          </cell>
        </row>
        <row r="92">
          <cell r="B92">
            <v>37681</v>
          </cell>
          <cell r="C92">
            <v>-8.9588982446125343E-2</v>
          </cell>
          <cell r="D92">
            <v>48.314719904606484</v>
          </cell>
          <cell r="E92">
            <v>47.783993569632749</v>
          </cell>
          <cell r="F92">
            <v>48.0988062039293</v>
          </cell>
          <cell r="G92">
            <v>48.1191157750347</v>
          </cell>
          <cell r="H92">
            <v>49.439833474330655</v>
          </cell>
          <cell r="I92">
            <v>49.212890665337206</v>
          </cell>
          <cell r="J92">
            <v>49.897810061922449</v>
          </cell>
          <cell r="K92">
            <v>50.710983282460141</v>
          </cell>
          <cell r="L92">
            <v>49.069934296061298</v>
          </cell>
          <cell r="M92">
            <v>52.371512555847985</v>
          </cell>
          <cell r="N92">
            <v>51.546898324564943</v>
          </cell>
          <cell r="O92">
            <v>46.858236290980678</v>
          </cell>
          <cell r="P92">
            <v>49.653263913123986</v>
          </cell>
          <cell r="Q92">
            <v>46.567017773409461</v>
          </cell>
          <cell r="R92">
            <v>45.912769619819564</v>
          </cell>
          <cell r="S92">
            <v>46.657185552842066</v>
          </cell>
          <cell r="T92">
            <v>45.253136748167456</v>
          </cell>
          <cell r="U92">
            <v>40.128661763669086</v>
          </cell>
          <cell r="V92">
            <v>45.259037516103476</v>
          </cell>
          <cell r="W92">
            <v>52.785112402751693</v>
          </cell>
          <cell r="X92">
            <v>48.48993125039371</v>
          </cell>
          <cell r="Y92">
            <v>44.508992204784469</v>
          </cell>
        </row>
        <row r="93">
          <cell r="B93">
            <v>37712</v>
          </cell>
          <cell r="C93">
            <v>-9.2869326239010008E-2</v>
          </cell>
          <cell r="D93">
            <v>50.035524336603451</v>
          </cell>
          <cell r="E93">
            <v>48.314719904606484</v>
          </cell>
          <cell r="F93">
            <v>47.783993569632749</v>
          </cell>
          <cell r="G93">
            <v>48.0988062039293</v>
          </cell>
          <cell r="H93">
            <v>48.1191157750347</v>
          </cell>
          <cell r="I93">
            <v>49.439833474330655</v>
          </cell>
          <cell r="J93">
            <v>49.212890665337206</v>
          </cell>
          <cell r="K93">
            <v>49.897810061922449</v>
          </cell>
          <cell r="L93">
            <v>50.710983282460141</v>
          </cell>
          <cell r="M93">
            <v>49.069934296061298</v>
          </cell>
          <cell r="N93">
            <v>52.371512555847985</v>
          </cell>
          <cell r="O93">
            <v>51.546898324564943</v>
          </cell>
          <cell r="P93">
            <v>46.858236290980678</v>
          </cell>
          <cell r="Q93">
            <v>49.653263913123986</v>
          </cell>
          <cell r="R93">
            <v>46.567017773409461</v>
          </cell>
          <cell r="S93">
            <v>45.912769619819564</v>
          </cell>
          <cell r="T93">
            <v>46.657185552842066</v>
          </cell>
          <cell r="U93">
            <v>45.253136748167456</v>
          </cell>
          <cell r="V93">
            <v>40.128661763669086</v>
          </cell>
          <cell r="W93">
            <v>45.259037516103476</v>
          </cell>
          <cell r="X93">
            <v>52.785112402751693</v>
          </cell>
          <cell r="Y93">
            <v>48.48993125039371</v>
          </cell>
        </row>
        <row r="94">
          <cell r="B94">
            <v>37742</v>
          </cell>
          <cell r="C94">
            <v>-3.7506828452714025E-2</v>
          </cell>
          <cell r="D94">
            <v>48.928744493232408</v>
          </cell>
          <cell r="E94">
            <v>50.035524336603451</v>
          </cell>
          <cell r="F94">
            <v>48.314719904606484</v>
          </cell>
          <cell r="G94">
            <v>47.783993569632749</v>
          </cell>
          <cell r="H94">
            <v>48.0988062039293</v>
          </cell>
          <cell r="I94">
            <v>48.1191157750347</v>
          </cell>
          <cell r="J94">
            <v>49.439833474330655</v>
          </cell>
          <cell r="K94">
            <v>49.212890665337206</v>
          </cell>
          <cell r="L94">
            <v>49.897810061922449</v>
          </cell>
          <cell r="M94">
            <v>50.710983282460141</v>
          </cell>
          <cell r="N94">
            <v>49.069934296061298</v>
          </cell>
          <cell r="O94">
            <v>52.371512555847985</v>
          </cell>
          <cell r="P94">
            <v>51.546898324564943</v>
          </cell>
          <cell r="Q94">
            <v>46.858236290980678</v>
          </cell>
          <cell r="R94">
            <v>49.653263913123986</v>
          </cell>
          <cell r="S94">
            <v>46.567017773409461</v>
          </cell>
          <cell r="T94">
            <v>45.912769619819564</v>
          </cell>
          <cell r="U94">
            <v>46.657185552842066</v>
          </cell>
          <cell r="V94">
            <v>45.253136748167456</v>
          </cell>
          <cell r="W94">
            <v>40.128661763669086</v>
          </cell>
          <cell r="X94">
            <v>45.259037516103476</v>
          </cell>
          <cell r="Y94">
            <v>52.785112402751693</v>
          </cell>
        </row>
        <row r="95">
          <cell r="B95">
            <v>37773</v>
          </cell>
          <cell r="C95">
            <v>-1.6342035488476458E-2</v>
          </cell>
          <cell r="D95">
            <v>50.70247084505953</v>
          </cell>
          <cell r="E95">
            <v>48.928744493232408</v>
          </cell>
          <cell r="F95">
            <v>50.035524336603451</v>
          </cell>
          <cell r="G95">
            <v>48.314719904606484</v>
          </cell>
          <cell r="H95">
            <v>47.783993569632749</v>
          </cell>
          <cell r="I95">
            <v>48.0988062039293</v>
          </cell>
          <cell r="J95">
            <v>48.1191157750347</v>
          </cell>
          <cell r="K95">
            <v>49.439833474330655</v>
          </cell>
          <cell r="L95">
            <v>49.212890665337206</v>
          </cell>
          <cell r="M95">
            <v>49.897810061922449</v>
          </cell>
          <cell r="N95">
            <v>50.710983282460141</v>
          </cell>
          <cell r="O95">
            <v>49.069934296061298</v>
          </cell>
          <cell r="P95">
            <v>52.371512555847985</v>
          </cell>
          <cell r="Q95">
            <v>51.546898324564943</v>
          </cell>
          <cell r="R95">
            <v>46.858236290980678</v>
          </cell>
          <cell r="S95">
            <v>49.653263913123986</v>
          </cell>
          <cell r="T95">
            <v>46.567017773409461</v>
          </cell>
          <cell r="U95">
            <v>45.912769619819564</v>
          </cell>
          <cell r="V95">
            <v>46.657185552842066</v>
          </cell>
          <cell r="W95">
            <v>45.253136748167456</v>
          </cell>
          <cell r="X95">
            <v>40.128661763669086</v>
          </cell>
          <cell r="Y95">
            <v>45.259037516103476</v>
          </cell>
        </row>
        <row r="96">
          <cell r="B96">
            <v>37803</v>
          </cell>
          <cell r="C96">
            <v>-2.0568723684325274E-2</v>
          </cell>
          <cell r="D96">
            <v>47.023614665915126</v>
          </cell>
          <cell r="E96">
            <v>50.70247084505953</v>
          </cell>
          <cell r="F96">
            <v>48.928744493232408</v>
          </cell>
          <cell r="G96">
            <v>50.035524336603451</v>
          </cell>
          <cell r="H96">
            <v>48.314719904606484</v>
          </cell>
          <cell r="I96">
            <v>47.783993569632749</v>
          </cell>
          <cell r="J96">
            <v>48.0988062039293</v>
          </cell>
          <cell r="K96">
            <v>48.1191157750347</v>
          </cell>
          <cell r="L96">
            <v>49.439833474330655</v>
          </cell>
          <cell r="M96">
            <v>49.212890665337206</v>
          </cell>
          <cell r="N96">
            <v>49.897810061922449</v>
          </cell>
          <cell r="O96">
            <v>50.710983282460141</v>
          </cell>
          <cell r="P96">
            <v>49.069934296061298</v>
          </cell>
          <cell r="Q96">
            <v>52.371512555847985</v>
          </cell>
          <cell r="R96">
            <v>51.546898324564943</v>
          </cell>
          <cell r="S96">
            <v>46.858236290980678</v>
          </cell>
          <cell r="T96">
            <v>49.653263913123986</v>
          </cell>
          <cell r="U96">
            <v>46.567017773409461</v>
          </cell>
          <cell r="V96">
            <v>45.912769619819564</v>
          </cell>
          <cell r="W96">
            <v>46.657185552842066</v>
          </cell>
          <cell r="X96">
            <v>45.253136748167456</v>
          </cell>
          <cell r="Y96">
            <v>40.128661763669086</v>
          </cell>
        </row>
        <row r="97">
          <cell r="B97">
            <v>37834</v>
          </cell>
          <cell r="C97">
            <v>5.0694242927866728E-3</v>
          </cell>
          <cell r="D97">
            <v>43.965062754595905</v>
          </cell>
          <cell r="E97">
            <v>47.023614665915126</v>
          </cell>
          <cell r="F97">
            <v>50.70247084505953</v>
          </cell>
          <cell r="G97">
            <v>48.928744493232408</v>
          </cell>
          <cell r="H97">
            <v>50.035524336603451</v>
          </cell>
          <cell r="I97">
            <v>48.314719904606484</v>
          </cell>
          <cell r="J97">
            <v>47.783993569632749</v>
          </cell>
          <cell r="K97">
            <v>48.0988062039293</v>
          </cell>
          <cell r="L97">
            <v>48.1191157750347</v>
          </cell>
          <cell r="M97">
            <v>49.439833474330655</v>
          </cell>
          <cell r="N97">
            <v>49.212890665337206</v>
          </cell>
          <cell r="O97">
            <v>49.897810061922449</v>
          </cell>
          <cell r="P97">
            <v>50.710983282460141</v>
          </cell>
          <cell r="Q97">
            <v>49.069934296061298</v>
          </cell>
          <cell r="R97">
            <v>52.371512555847985</v>
          </cell>
          <cell r="S97">
            <v>51.546898324564943</v>
          </cell>
          <cell r="T97">
            <v>46.858236290980678</v>
          </cell>
          <cell r="U97">
            <v>49.653263913123986</v>
          </cell>
          <cell r="V97">
            <v>46.567017773409461</v>
          </cell>
          <cell r="W97">
            <v>45.912769619819564</v>
          </cell>
          <cell r="X97">
            <v>46.657185552842066</v>
          </cell>
          <cell r="Y97">
            <v>45.253136748167456</v>
          </cell>
        </row>
        <row r="98">
          <cell r="B98">
            <v>37865</v>
          </cell>
          <cell r="C98">
            <v>4.0664742973175239E-2</v>
          </cell>
          <cell r="D98">
            <v>53.088279932249435</v>
          </cell>
          <cell r="E98">
            <v>43.965062754595905</v>
          </cell>
          <cell r="F98">
            <v>47.023614665915126</v>
          </cell>
          <cell r="G98">
            <v>50.70247084505953</v>
          </cell>
          <cell r="H98">
            <v>48.928744493232408</v>
          </cell>
          <cell r="I98">
            <v>50.035524336603451</v>
          </cell>
          <cell r="J98">
            <v>48.314719904606484</v>
          </cell>
          <cell r="K98">
            <v>47.783993569632749</v>
          </cell>
          <cell r="L98">
            <v>48.0988062039293</v>
          </cell>
          <cell r="M98">
            <v>48.1191157750347</v>
          </cell>
          <cell r="N98">
            <v>49.439833474330655</v>
          </cell>
          <cell r="O98">
            <v>49.212890665337206</v>
          </cell>
          <cell r="P98">
            <v>49.897810061922449</v>
          </cell>
          <cell r="Q98">
            <v>50.710983282460141</v>
          </cell>
          <cell r="R98">
            <v>49.069934296061298</v>
          </cell>
          <cell r="S98">
            <v>52.371512555847985</v>
          </cell>
          <cell r="T98">
            <v>51.546898324564943</v>
          </cell>
          <cell r="U98">
            <v>46.858236290980678</v>
          </cell>
          <cell r="V98">
            <v>49.653263913123986</v>
          </cell>
          <cell r="W98">
            <v>46.567017773409461</v>
          </cell>
          <cell r="X98">
            <v>45.912769619819564</v>
          </cell>
          <cell r="Y98">
            <v>46.657185552842066</v>
          </cell>
        </row>
        <row r="99">
          <cell r="B99">
            <v>37895</v>
          </cell>
          <cell r="C99">
            <v>1.9901825245436822E-2</v>
          </cell>
          <cell r="D99">
            <v>48.393484693635145</v>
          </cell>
          <cell r="E99">
            <v>53.088279932249435</v>
          </cell>
          <cell r="F99">
            <v>43.965062754595905</v>
          </cell>
          <cell r="G99">
            <v>47.023614665915126</v>
          </cell>
          <cell r="H99">
            <v>50.70247084505953</v>
          </cell>
          <cell r="I99">
            <v>48.928744493232408</v>
          </cell>
          <cell r="J99">
            <v>50.035524336603451</v>
          </cell>
          <cell r="K99">
            <v>48.314719904606484</v>
          </cell>
          <cell r="L99">
            <v>47.783993569632749</v>
          </cell>
          <cell r="M99">
            <v>48.0988062039293</v>
          </cell>
          <cell r="N99">
            <v>48.1191157750347</v>
          </cell>
          <cell r="O99">
            <v>49.439833474330655</v>
          </cell>
          <cell r="P99">
            <v>49.212890665337206</v>
          </cell>
          <cell r="Q99">
            <v>49.897810061922449</v>
          </cell>
          <cell r="R99">
            <v>50.710983282460141</v>
          </cell>
          <cell r="S99">
            <v>49.069934296061298</v>
          </cell>
          <cell r="T99">
            <v>52.371512555847985</v>
          </cell>
          <cell r="U99">
            <v>51.546898324564943</v>
          </cell>
          <cell r="V99">
            <v>46.858236290980678</v>
          </cell>
          <cell r="W99">
            <v>49.653263913123986</v>
          </cell>
          <cell r="X99">
            <v>46.567017773409461</v>
          </cell>
          <cell r="Y99">
            <v>45.912769619819564</v>
          </cell>
        </row>
        <row r="100">
          <cell r="B100">
            <v>37926</v>
          </cell>
          <cell r="C100">
            <v>-1.1538327008167371E-2</v>
          </cell>
          <cell r="D100">
            <v>47.97380838031814</v>
          </cell>
          <cell r="E100">
            <v>48.393484693635145</v>
          </cell>
          <cell r="F100">
            <v>53.088279932249435</v>
          </cell>
          <cell r="G100">
            <v>43.965062754595905</v>
          </cell>
          <cell r="H100">
            <v>47.023614665915126</v>
          </cell>
          <cell r="I100">
            <v>50.70247084505953</v>
          </cell>
          <cell r="J100">
            <v>48.928744493232408</v>
          </cell>
          <cell r="K100">
            <v>50.035524336603451</v>
          </cell>
          <cell r="L100">
            <v>48.314719904606484</v>
          </cell>
          <cell r="M100">
            <v>47.783993569632749</v>
          </cell>
          <cell r="N100">
            <v>48.0988062039293</v>
          </cell>
          <cell r="O100">
            <v>48.1191157750347</v>
          </cell>
          <cell r="P100">
            <v>49.439833474330655</v>
          </cell>
          <cell r="Q100">
            <v>49.212890665337206</v>
          </cell>
          <cell r="R100">
            <v>49.897810061922449</v>
          </cell>
          <cell r="S100">
            <v>50.710983282460141</v>
          </cell>
          <cell r="T100">
            <v>49.069934296061298</v>
          </cell>
          <cell r="U100">
            <v>52.371512555847985</v>
          </cell>
          <cell r="V100">
            <v>51.546898324564943</v>
          </cell>
          <cell r="W100">
            <v>46.858236290980678</v>
          </cell>
          <cell r="X100">
            <v>49.653263913123986</v>
          </cell>
          <cell r="Y100">
            <v>46.567017773409461</v>
          </cell>
        </row>
        <row r="101">
          <cell r="B101">
            <v>37956</v>
          </cell>
          <cell r="C101">
            <v>4.3333078661986768E-2</v>
          </cell>
          <cell r="D101">
            <v>50.26527818440595</v>
          </cell>
          <cell r="E101">
            <v>47.97380838031814</v>
          </cell>
          <cell r="F101">
            <v>48.393484693635145</v>
          </cell>
          <cell r="G101">
            <v>53.088279932249435</v>
          </cell>
          <cell r="H101">
            <v>43.965062754595905</v>
          </cell>
          <cell r="I101">
            <v>47.023614665915126</v>
          </cell>
          <cell r="J101">
            <v>50.70247084505953</v>
          </cell>
          <cell r="K101">
            <v>48.928744493232408</v>
          </cell>
          <cell r="L101">
            <v>50.035524336603451</v>
          </cell>
          <cell r="M101">
            <v>48.314719904606484</v>
          </cell>
          <cell r="N101">
            <v>47.783993569632749</v>
          </cell>
          <cell r="O101">
            <v>48.0988062039293</v>
          </cell>
          <cell r="P101">
            <v>48.1191157750347</v>
          </cell>
          <cell r="Q101">
            <v>49.439833474330655</v>
          </cell>
          <cell r="R101">
            <v>49.212890665337206</v>
          </cell>
          <cell r="S101">
            <v>49.897810061922449</v>
          </cell>
          <cell r="T101">
            <v>50.710983282460141</v>
          </cell>
          <cell r="U101">
            <v>49.069934296061298</v>
          </cell>
          <cell r="V101">
            <v>52.371512555847985</v>
          </cell>
          <cell r="W101">
            <v>51.546898324564943</v>
          </cell>
          <cell r="X101">
            <v>46.858236290980678</v>
          </cell>
          <cell r="Y101">
            <v>49.653263913123986</v>
          </cell>
        </row>
        <row r="102">
          <cell r="B102">
            <v>37987</v>
          </cell>
          <cell r="C102">
            <v>9.3554772748314363E-3</v>
          </cell>
          <cell r="D102">
            <v>52.221712167995975</v>
          </cell>
          <cell r="E102">
            <v>50.26527818440595</v>
          </cell>
          <cell r="F102">
            <v>47.97380838031814</v>
          </cell>
          <cell r="G102">
            <v>48.393484693635145</v>
          </cell>
          <cell r="H102">
            <v>53.088279932249435</v>
          </cell>
          <cell r="I102">
            <v>43.965062754595905</v>
          </cell>
          <cell r="J102">
            <v>47.023614665915126</v>
          </cell>
          <cell r="K102">
            <v>50.70247084505953</v>
          </cell>
          <cell r="L102">
            <v>48.928744493232408</v>
          </cell>
          <cell r="M102">
            <v>50.035524336603451</v>
          </cell>
          <cell r="N102">
            <v>48.314719904606484</v>
          </cell>
          <cell r="O102">
            <v>47.783993569632749</v>
          </cell>
          <cell r="P102">
            <v>48.0988062039293</v>
          </cell>
          <cell r="Q102">
            <v>48.1191157750347</v>
          </cell>
          <cell r="R102">
            <v>49.439833474330655</v>
          </cell>
          <cell r="S102">
            <v>49.212890665337206</v>
          </cell>
          <cell r="T102">
            <v>49.897810061922449</v>
          </cell>
          <cell r="U102">
            <v>50.710983282460141</v>
          </cell>
          <cell r="V102">
            <v>49.069934296061298</v>
          </cell>
          <cell r="W102">
            <v>52.371512555847985</v>
          </cell>
          <cell r="X102">
            <v>51.546898324564943</v>
          </cell>
          <cell r="Y102">
            <v>46.858236290980678</v>
          </cell>
        </row>
        <row r="103">
          <cell r="B103">
            <v>38018</v>
          </cell>
          <cell r="C103">
            <v>1.481080985260097E-2</v>
          </cell>
          <cell r="D103">
            <v>55.23346133637876</v>
          </cell>
          <cell r="E103">
            <v>52.221712167995975</v>
          </cell>
          <cell r="F103">
            <v>50.26527818440595</v>
          </cell>
          <cell r="G103">
            <v>47.97380838031814</v>
          </cell>
          <cell r="H103">
            <v>48.393484693635145</v>
          </cell>
          <cell r="I103">
            <v>53.088279932249435</v>
          </cell>
          <cell r="J103">
            <v>43.965062754595905</v>
          </cell>
          <cell r="K103">
            <v>47.023614665915126</v>
          </cell>
          <cell r="L103">
            <v>50.70247084505953</v>
          </cell>
          <cell r="M103">
            <v>48.928744493232408</v>
          </cell>
          <cell r="N103">
            <v>50.035524336603451</v>
          </cell>
          <cell r="O103">
            <v>48.314719904606484</v>
          </cell>
          <cell r="P103">
            <v>47.783993569632749</v>
          </cell>
          <cell r="Q103">
            <v>48.0988062039293</v>
          </cell>
          <cell r="R103">
            <v>48.1191157750347</v>
          </cell>
          <cell r="S103">
            <v>49.439833474330655</v>
          </cell>
          <cell r="T103">
            <v>49.212890665337206</v>
          </cell>
          <cell r="U103">
            <v>49.897810061922449</v>
          </cell>
          <cell r="V103">
            <v>50.710983282460141</v>
          </cell>
          <cell r="W103">
            <v>49.069934296061298</v>
          </cell>
          <cell r="X103">
            <v>52.371512555847985</v>
          </cell>
          <cell r="Y103">
            <v>51.546898324564943</v>
          </cell>
        </row>
        <row r="104">
          <cell r="B104">
            <v>38047</v>
          </cell>
          <cell r="C104">
            <v>1.568888714713057E-2</v>
          </cell>
          <cell r="D104">
            <v>56.175173887848239</v>
          </cell>
          <cell r="E104">
            <v>55.23346133637876</v>
          </cell>
          <cell r="F104">
            <v>52.221712167995975</v>
          </cell>
          <cell r="G104">
            <v>50.26527818440595</v>
          </cell>
          <cell r="H104">
            <v>47.97380838031814</v>
          </cell>
          <cell r="I104">
            <v>48.393484693635145</v>
          </cell>
          <cell r="J104">
            <v>53.088279932249435</v>
          </cell>
          <cell r="K104">
            <v>43.965062754595905</v>
          </cell>
          <cell r="L104">
            <v>47.023614665915126</v>
          </cell>
          <cell r="M104">
            <v>50.70247084505953</v>
          </cell>
          <cell r="N104">
            <v>48.928744493232408</v>
          </cell>
          <cell r="O104">
            <v>50.035524336603451</v>
          </cell>
          <cell r="P104">
            <v>48.314719904606484</v>
          </cell>
          <cell r="Q104">
            <v>47.783993569632749</v>
          </cell>
          <cell r="R104">
            <v>48.0988062039293</v>
          </cell>
          <cell r="S104">
            <v>48.1191157750347</v>
          </cell>
          <cell r="T104">
            <v>49.439833474330655</v>
          </cell>
          <cell r="U104">
            <v>49.212890665337206</v>
          </cell>
          <cell r="V104">
            <v>49.897810061922449</v>
          </cell>
          <cell r="W104">
            <v>50.710983282460141</v>
          </cell>
          <cell r="X104">
            <v>49.069934296061298</v>
          </cell>
          <cell r="Y104">
            <v>52.371512555847985</v>
          </cell>
        </row>
        <row r="105">
          <cell r="B105">
            <v>38078</v>
          </cell>
          <cell r="C105">
            <v>3.2916174942314136E-2</v>
          </cell>
          <cell r="D105">
            <v>52.271740818084751</v>
          </cell>
          <cell r="E105">
            <v>56.175173887848239</v>
          </cell>
          <cell r="F105">
            <v>55.23346133637876</v>
          </cell>
          <cell r="G105">
            <v>52.221712167995975</v>
          </cell>
          <cell r="H105">
            <v>50.26527818440595</v>
          </cell>
          <cell r="I105">
            <v>47.97380838031814</v>
          </cell>
          <cell r="J105">
            <v>48.393484693635145</v>
          </cell>
          <cell r="K105">
            <v>53.088279932249435</v>
          </cell>
          <cell r="L105">
            <v>43.965062754595905</v>
          </cell>
          <cell r="M105">
            <v>47.023614665915126</v>
          </cell>
          <cell r="N105">
            <v>50.70247084505953</v>
          </cell>
          <cell r="O105">
            <v>48.928744493232408</v>
          </cell>
          <cell r="P105">
            <v>50.035524336603451</v>
          </cell>
          <cell r="Q105">
            <v>48.314719904606484</v>
          </cell>
          <cell r="R105">
            <v>47.783993569632749</v>
          </cell>
          <cell r="S105">
            <v>48.0988062039293</v>
          </cell>
          <cell r="T105">
            <v>48.1191157750347</v>
          </cell>
          <cell r="U105">
            <v>49.439833474330655</v>
          </cell>
          <cell r="V105">
            <v>49.212890665337206</v>
          </cell>
          <cell r="W105">
            <v>49.897810061922449</v>
          </cell>
          <cell r="X105">
            <v>50.710983282460141</v>
          </cell>
          <cell r="Y105">
            <v>49.069934296061298</v>
          </cell>
        </row>
        <row r="106">
          <cell r="B106">
            <v>38108</v>
          </cell>
          <cell r="C106">
            <v>2.1498626237783647E-3</v>
          </cell>
          <cell r="D106">
            <v>51.425007151530522</v>
          </cell>
          <cell r="E106">
            <v>52.271740818084751</v>
          </cell>
          <cell r="F106">
            <v>56.175173887848239</v>
          </cell>
          <cell r="G106">
            <v>55.23346133637876</v>
          </cell>
          <cell r="H106">
            <v>52.221712167995975</v>
          </cell>
          <cell r="I106">
            <v>50.26527818440595</v>
          </cell>
          <cell r="J106">
            <v>47.97380838031814</v>
          </cell>
          <cell r="K106">
            <v>48.393484693635145</v>
          </cell>
          <cell r="L106">
            <v>53.088279932249435</v>
          </cell>
          <cell r="M106">
            <v>43.965062754595905</v>
          </cell>
          <cell r="N106">
            <v>47.023614665915126</v>
          </cell>
          <cell r="O106">
            <v>50.70247084505953</v>
          </cell>
          <cell r="P106">
            <v>48.928744493232408</v>
          </cell>
          <cell r="Q106">
            <v>50.035524336603451</v>
          </cell>
          <cell r="R106">
            <v>48.314719904606484</v>
          </cell>
          <cell r="S106">
            <v>47.783993569632749</v>
          </cell>
          <cell r="T106">
            <v>48.0988062039293</v>
          </cell>
          <cell r="U106">
            <v>48.1191157750347</v>
          </cell>
          <cell r="V106">
            <v>49.439833474330655</v>
          </cell>
          <cell r="W106">
            <v>49.212890665337206</v>
          </cell>
          <cell r="X106">
            <v>49.897810061922449</v>
          </cell>
          <cell r="Y106">
            <v>50.710983282460141</v>
          </cell>
        </row>
        <row r="107">
          <cell r="B107">
            <v>38139</v>
          </cell>
          <cell r="C107">
            <v>-1.654441939023199E-3</v>
          </cell>
          <cell r="D107">
            <v>52.425206640755242</v>
          </cell>
          <cell r="E107">
            <v>51.425007151530522</v>
          </cell>
          <cell r="F107">
            <v>52.271740818084751</v>
          </cell>
          <cell r="G107">
            <v>56.175173887848239</v>
          </cell>
          <cell r="H107">
            <v>55.23346133637876</v>
          </cell>
          <cell r="I107">
            <v>52.221712167995975</v>
          </cell>
          <cell r="J107">
            <v>50.26527818440595</v>
          </cell>
          <cell r="K107">
            <v>47.97380838031814</v>
          </cell>
          <cell r="L107">
            <v>48.393484693635145</v>
          </cell>
          <cell r="M107">
            <v>53.088279932249435</v>
          </cell>
          <cell r="N107">
            <v>43.965062754595905</v>
          </cell>
          <cell r="O107">
            <v>47.023614665915126</v>
          </cell>
          <cell r="P107">
            <v>50.70247084505953</v>
          </cell>
          <cell r="Q107">
            <v>48.928744493232408</v>
          </cell>
          <cell r="R107">
            <v>50.035524336603451</v>
          </cell>
          <cell r="S107">
            <v>48.314719904606484</v>
          </cell>
          <cell r="T107">
            <v>47.783993569632749</v>
          </cell>
          <cell r="U107">
            <v>48.0988062039293</v>
          </cell>
          <cell r="V107">
            <v>48.1191157750347</v>
          </cell>
          <cell r="W107">
            <v>49.439833474330655</v>
          </cell>
          <cell r="X107">
            <v>49.212890665337206</v>
          </cell>
          <cell r="Y107">
            <v>49.897810061922449</v>
          </cell>
        </row>
        <row r="108">
          <cell r="B108">
            <v>38169</v>
          </cell>
          <cell r="C108">
            <v>5.9464102141900232E-2</v>
          </cell>
          <cell r="D108">
            <v>49.038708891026566</v>
          </cell>
          <cell r="E108">
            <v>52.425206640755242</v>
          </cell>
          <cell r="F108">
            <v>51.425007151530522</v>
          </cell>
          <cell r="G108">
            <v>52.271740818084751</v>
          </cell>
          <cell r="H108">
            <v>56.175173887848239</v>
          </cell>
          <cell r="I108">
            <v>55.23346133637876</v>
          </cell>
          <cell r="J108">
            <v>52.221712167995975</v>
          </cell>
          <cell r="K108">
            <v>50.26527818440595</v>
          </cell>
          <cell r="L108">
            <v>47.97380838031814</v>
          </cell>
          <cell r="M108">
            <v>48.393484693635145</v>
          </cell>
          <cell r="N108">
            <v>53.088279932249435</v>
          </cell>
          <cell r="O108">
            <v>43.965062754595905</v>
          </cell>
          <cell r="P108">
            <v>47.023614665915126</v>
          </cell>
          <cell r="Q108">
            <v>50.70247084505953</v>
          </cell>
          <cell r="R108">
            <v>48.928744493232408</v>
          </cell>
          <cell r="S108">
            <v>50.035524336603451</v>
          </cell>
          <cell r="T108">
            <v>48.314719904606484</v>
          </cell>
          <cell r="U108">
            <v>47.783993569632749</v>
          </cell>
          <cell r="V108">
            <v>48.0988062039293</v>
          </cell>
          <cell r="W108">
            <v>48.1191157750347</v>
          </cell>
          <cell r="X108">
            <v>49.439833474330655</v>
          </cell>
          <cell r="Y108">
            <v>49.212890665337206</v>
          </cell>
        </row>
        <row r="109">
          <cell r="B109">
            <v>38200</v>
          </cell>
          <cell r="C109">
            <v>5.6663531573306614E-2</v>
          </cell>
          <cell r="D109">
            <v>53.421400655152581</v>
          </cell>
          <cell r="E109">
            <v>49.038708891026566</v>
          </cell>
          <cell r="F109">
            <v>52.425206640755242</v>
          </cell>
          <cell r="G109">
            <v>51.425007151530522</v>
          </cell>
          <cell r="H109">
            <v>52.271740818084751</v>
          </cell>
          <cell r="I109">
            <v>56.175173887848239</v>
          </cell>
          <cell r="J109">
            <v>55.23346133637876</v>
          </cell>
          <cell r="K109">
            <v>52.221712167995975</v>
          </cell>
          <cell r="L109">
            <v>50.26527818440595</v>
          </cell>
          <cell r="M109">
            <v>47.97380838031814</v>
          </cell>
          <cell r="N109">
            <v>48.393484693635145</v>
          </cell>
          <cell r="O109">
            <v>53.088279932249435</v>
          </cell>
          <cell r="P109">
            <v>43.965062754595905</v>
          </cell>
          <cell r="Q109">
            <v>47.023614665915126</v>
          </cell>
          <cell r="R109">
            <v>50.70247084505953</v>
          </cell>
          <cell r="S109">
            <v>48.928744493232408</v>
          </cell>
          <cell r="T109">
            <v>50.035524336603451</v>
          </cell>
          <cell r="U109">
            <v>48.314719904606484</v>
          </cell>
          <cell r="V109">
            <v>47.783993569632749</v>
          </cell>
          <cell r="W109">
            <v>48.0988062039293</v>
          </cell>
          <cell r="X109">
            <v>48.1191157750347</v>
          </cell>
          <cell r="Y109">
            <v>49.439833474330655</v>
          </cell>
        </row>
        <row r="110">
          <cell r="B110">
            <v>38231</v>
          </cell>
          <cell r="C110">
            <v>5.7633718442447579E-2</v>
          </cell>
          <cell r="D110">
            <v>49.549519914685845</v>
          </cell>
          <cell r="E110">
            <v>53.421400655152581</v>
          </cell>
          <cell r="F110">
            <v>49.038708891026566</v>
          </cell>
          <cell r="G110">
            <v>52.425206640755242</v>
          </cell>
          <cell r="H110">
            <v>51.425007151530522</v>
          </cell>
          <cell r="I110">
            <v>52.271740818084751</v>
          </cell>
          <cell r="J110">
            <v>56.175173887848239</v>
          </cell>
          <cell r="K110">
            <v>55.23346133637876</v>
          </cell>
          <cell r="L110">
            <v>52.221712167995975</v>
          </cell>
          <cell r="M110">
            <v>50.26527818440595</v>
          </cell>
          <cell r="N110">
            <v>47.97380838031814</v>
          </cell>
          <cell r="O110">
            <v>48.393484693635145</v>
          </cell>
          <cell r="P110">
            <v>53.088279932249435</v>
          </cell>
          <cell r="Q110">
            <v>43.965062754595905</v>
          </cell>
          <cell r="R110">
            <v>47.023614665915126</v>
          </cell>
          <cell r="S110">
            <v>50.70247084505953</v>
          </cell>
          <cell r="T110">
            <v>48.928744493232408</v>
          </cell>
          <cell r="U110">
            <v>50.035524336603451</v>
          </cell>
          <cell r="V110">
            <v>48.314719904606484</v>
          </cell>
          <cell r="W110">
            <v>47.783993569632749</v>
          </cell>
          <cell r="X110">
            <v>48.0988062039293</v>
          </cell>
          <cell r="Y110">
            <v>48.1191157750347</v>
          </cell>
        </row>
        <row r="111">
          <cell r="B111">
            <v>38261</v>
          </cell>
          <cell r="C111">
            <v>5.7553802531732368E-2</v>
          </cell>
          <cell r="D111">
            <v>54.416618377842433</v>
          </cell>
          <cell r="E111">
            <v>49.549519914685845</v>
          </cell>
          <cell r="F111">
            <v>53.421400655152581</v>
          </cell>
          <cell r="G111">
            <v>49.038708891026566</v>
          </cell>
          <cell r="H111">
            <v>52.425206640755242</v>
          </cell>
          <cell r="I111">
            <v>51.425007151530522</v>
          </cell>
          <cell r="J111">
            <v>52.271740818084751</v>
          </cell>
          <cell r="K111">
            <v>56.175173887848239</v>
          </cell>
          <cell r="L111">
            <v>55.23346133637876</v>
          </cell>
          <cell r="M111">
            <v>52.221712167995975</v>
          </cell>
          <cell r="N111">
            <v>50.26527818440595</v>
          </cell>
          <cell r="O111">
            <v>47.97380838031814</v>
          </cell>
          <cell r="P111">
            <v>48.393484693635145</v>
          </cell>
          <cell r="Q111">
            <v>53.088279932249435</v>
          </cell>
          <cell r="R111">
            <v>43.965062754595905</v>
          </cell>
          <cell r="S111">
            <v>47.023614665915126</v>
          </cell>
          <cell r="T111">
            <v>50.70247084505953</v>
          </cell>
          <cell r="U111">
            <v>48.928744493232408</v>
          </cell>
          <cell r="V111">
            <v>50.035524336603451</v>
          </cell>
          <cell r="W111">
            <v>48.314719904606484</v>
          </cell>
          <cell r="X111">
            <v>47.783993569632749</v>
          </cell>
          <cell r="Y111">
            <v>48.0988062039293</v>
          </cell>
        </row>
        <row r="112">
          <cell r="B112">
            <v>38292</v>
          </cell>
          <cell r="C112">
            <v>9.3928174913856743E-2</v>
          </cell>
          <cell r="D112">
            <v>50.984787459082042</v>
          </cell>
          <cell r="E112">
            <v>54.416618377842433</v>
          </cell>
          <cell r="F112">
            <v>49.549519914685845</v>
          </cell>
          <cell r="G112">
            <v>53.421400655152581</v>
          </cell>
          <cell r="H112">
            <v>49.038708891026566</v>
          </cell>
          <cell r="I112">
            <v>52.425206640755242</v>
          </cell>
          <cell r="J112">
            <v>51.425007151530522</v>
          </cell>
          <cell r="K112">
            <v>52.271740818084751</v>
          </cell>
          <cell r="L112">
            <v>56.175173887848239</v>
          </cell>
          <cell r="M112">
            <v>55.23346133637876</v>
          </cell>
          <cell r="N112">
            <v>52.221712167995975</v>
          </cell>
          <cell r="O112">
            <v>50.26527818440595</v>
          </cell>
          <cell r="P112">
            <v>47.97380838031814</v>
          </cell>
          <cell r="Q112">
            <v>48.393484693635145</v>
          </cell>
          <cell r="R112">
            <v>53.088279932249435</v>
          </cell>
          <cell r="S112">
            <v>43.965062754595905</v>
          </cell>
          <cell r="T112">
            <v>47.023614665915126</v>
          </cell>
          <cell r="U112">
            <v>50.70247084505953</v>
          </cell>
          <cell r="V112">
            <v>48.928744493232408</v>
          </cell>
          <cell r="W112">
            <v>50.035524336603451</v>
          </cell>
          <cell r="X112">
            <v>48.314719904606484</v>
          </cell>
          <cell r="Y112">
            <v>47.783993569632749</v>
          </cell>
        </row>
        <row r="113">
          <cell r="B113">
            <v>38322</v>
          </cell>
          <cell r="C113">
            <v>6.350608009442138E-2</v>
          </cell>
          <cell r="D113">
            <v>48.427078246162047</v>
          </cell>
          <cell r="E113">
            <v>50.984787459082042</v>
          </cell>
          <cell r="F113">
            <v>54.416618377842433</v>
          </cell>
          <cell r="G113">
            <v>49.549519914685845</v>
          </cell>
          <cell r="H113">
            <v>53.421400655152581</v>
          </cell>
          <cell r="I113">
            <v>49.038708891026566</v>
          </cell>
          <cell r="J113">
            <v>52.425206640755242</v>
          </cell>
          <cell r="K113">
            <v>51.425007151530522</v>
          </cell>
          <cell r="L113">
            <v>52.271740818084751</v>
          </cell>
          <cell r="M113">
            <v>56.175173887848239</v>
          </cell>
          <cell r="N113">
            <v>55.23346133637876</v>
          </cell>
          <cell r="O113">
            <v>52.221712167995975</v>
          </cell>
          <cell r="P113">
            <v>50.26527818440595</v>
          </cell>
          <cell r="Q113">
            <v>47.97380838031814</v>
          </cell>
          <cell r="R113">
            <v>48.393484693635145</v>
          </cell>
          <cell r="S113">
            <v>53.088279932249435</v>
          </cell>
          <cell r="T113">
            <v>43.965062754595905</v>
          </cell>
          <cell r="U113">
            <v>47.023614665915126</v>
          </cell>
          <cell r="V113">
            <v>50.70247084505953</v>
          </cell>
          <cell r="W113">
            <v>48.928744493232408</v>
          </cell>
          <cell r="X113">
            <v>50.035524336603451</v>
          </cell>
          <cell r="Y113">
            <v>48.314719904606484</v>
          </cell>
        </row>
        <row r="114">
          <cell r="B114">
            <v>38353</v>
          </cell>
          <cell r="C114">
            <v>9.5133680729969639E-2</v>
          </cell>
          <cell r="D114">
            <v>57.406026934043332</v>
          </cell>
          <cell r="E114">
            <v>48.427078246162047</v>
          </cell>
          <cell r="F114">
            <v>50.984787459082042</v>
          </cell>
          <cell r="G114">
            <v>54.416618377842433</v>
          </cell>
          <cell r="H114">
            <v>49.549519914685845</v>
          </cell>
          <cell r="I114">
            <v>53.421400655152581</v>
          </cell>
          <cell r="J114">
            <v>49.038708891026566</v>
          </cell>
          <cell r="K114">
            <v>52.425206640755242</v>
          </cell>
          <cell r="L114">
            <v>51.425007151530522</v>
          </cell>
          <cell r="M114">
            <v>52.271740818084751</v>
          </cell>
          <cell r="N114">
            <v>56.175173887848239</v>
          </cell>
          <cell r="O114">
            <v>55.23346133637876</v>
          </cell>
          <cell r="P114">
            <v>52.221712167995975</v>
          </cell>
          <cell r="Q114">
            <v>50.26527818440595</v>
          </cell>
          <cell r="R114">
            <v>47.97380838031814</v>
          </cell>
          <cell r="S114">
            <v>48.393484693635145</v>
          </cell>
          <cell r="T114">
            <v>53.088279932249435</v>
          </cell>
          <cell r="U114">
            <v>43.965062754595905</v>
          </cell>
          <cell r="V114">
            <v>47.023614665915126</v>
          </cell>
          <cell r="W114">
            <v>50.70247084505953</v>
          </cell>
          <cell r="X114">
            <v>48.928744493232408</v>
          </cell>
          <cell r="Y114">
            <v>50.035524336603451</v>
          </cell>
        </row>
        <row r="115">
          <cell r="B115">
            <v>38384</v>
          </cell>
          <cell r="C115">
            <v>0.10015808688664918</v>
          </cell>
          <cell r="D115">
            <v>56.360396900312665</v>
          </cell>
          <cell r="E115">
            <v>57.406026934043332</v>
          </cell>
          <cell r="F115">
            <v>48.427078246162047</v>
          </cell>
          <cell r="G115">
            <v>50.984787459082042</v>
          </cell>
          <cell r="H115">
            <v>54.416618377842433</v>
          </cell>
          <cell r="I115">
            <v>49.549519914685845</v>
          </cell>
          <cell r="J115">
            <v>53.421400655152581</v>
          </cell>
          <cell r="K115">
            <v>49.038708891026566</v>
          </cell>
          <cell r="L115">
            <v>52.425206640755242</v>
          </cell>
          <cell r="M115">
            <v>51.425007151530522</v>
          </cell>
          <cell r="N115">
            <v>52.271740818084751</v>
          </cell>
          <cell r="O115">
            <v>56.175173887848239</v>
          </cell>
          <cell r="P115">
            <v>55.23346133637876</v>
          </cell>
          <cell r="Q115">
            <v>52.221712167995975</v>
          </cell>
          <cell r="R115">
            <v>50.26527818440595</v>
          </cell>
          <cell r="S115">
            <v>47.97380838031814</v>
          </cell>
          <cell r="T115">
            <v>48.393484693635145</v>
          </cell>
          <cell r="U115">
            <v>53.088279932249435</v>
          </cell>
          <cell r="V115">
            <v>43.965062754595905</v>
          </cell>
          <cell r="W115">
            <v>47.023614665915126</v>
          </cell>
          <cell r="X115">
            <v>50.70247084505953</v>
          </cell>
          <cell r="Y115">
            <v>48.928744493232408</v>
          </cell>
        </row>
        <row r="116">
          <cell r="B116">
            <v>38412</v>
          </cell>
          <cell r="C116">
            <v>7.9997942175120906E-2</v>
          </cell>
          <cell r="D116">
            <v>56.409253522109942</v>
          </cell>
          <cell r="E116">
            <v>56.360396900312665</v>
          </cell>
          <cell r="F116">
            <v>57.406026934043332</v>
          </cell>
          <cell r="G116">
            <v>48.427078246162047</v>
          </cell>
          <cell r="H116">
            <v>50.984787459082042</v>
          </cell>
          <cell r="I116">
            <v>54.416618377842433</v>
          </cell>
          <cell r="J116">
            <v>49.549519914685845</v>
          </cell>
          <cell r="K116">
            <v>53.421400655152581</v>
          </cell>
          <cell r="L116">
            <v>49.038708891026566</v>
          </cell>
          <cell r="M116">
            <v>52.425206640755242</v>
          </cell>
          <cell r="N116">
            <v>51.425007151530522</v>
          </cell>
          <cell r="O116">
            <v>52.271740818084751</v>
          </cell>
          <cell r="P116">
            <v>56.175173887848239</v>
          </cell>
          <cell r="Q116">
            <v>55.23346133637876</v>
          </cell>
          <cell r="R116">
            <v>52.221712167995975</v>
          </cell>
          <cell r="S116">
            <v>50.26527818440595</v>
          </cell>
          <cell r="T116">
            <v>47.97380838031814</v>
          </cell>
          <cell r="U116">
            <v>48.393484693635145</v>
          </cell>
          <cell r="V116">
            <v>53.088279932249435</v>
          </cell>
          <cell r="W116">
            <v>43.965062754595905</v>
          </cell>
          <cell r="X116">
            <v>47.023614665915126</v>
          </cell>
          <cell r="Y116">
            <v>50.70247084505953</v>
          </cell>
        </row>
        <row r="117">
          <cell r="B117">
            <v>38443</v>
          </cell>
          <cell r="C117">
            <v>7.5850396688366128E-2</v>
          </cell>
          <cell r="D117">
            <v>55.791827660641445</v>
          </cell>
          <cell r="E117">
            <v>56.409253522109942</v>
          </cell>
          <cell r="F117">
            <v>56.360396900312665</v>
          </cell>
          <cell r="G117">
            <v>57.406026934043332</v>
          </cell>
          <cell r="H117">
            <v>48.427078246162047</v>
          </cell>
          <cell r="I117">
            <v>50.984787459082042</v>
          </cell>
          <cell r="J117">
            <v>54.416618377842433</v>
          </cell>
          <cell r="K117">
            <v>49.549519914685845</v>
          </cell>
          <cell r="L117">
            <v>53.421400655152581</v>
          </cell>
          <cell r="M117">
            <v>49.038708891026566</v>
          </cell>
          <cell r="N117">
            <v>52.425206640755242</v>
          </cell>
          <cell r="O117">
            <v>51.425007151530522</v>
          </cell>
          <cell r="P117">
            <v>52.271740818084751</v>
          </cell>
          <cell r="Q117">
            <v>56.175173887848239</v>
          </cell>
          <cell r="R117">
            <v>55.23346133637876</v>
          </cell>
          <cell r="S117">
            <v>52.221712167995975</v>
          </cell>
          <cell r="T117">
            <v>50.26527818440595</v>
          </cell>
          <cell r="U117">
            <v>47.97380838031814</v>
          </cell>
          <cell r="V117">
            <v>48.393484693635145</v>
          </cell>
          <cell r="W117">
            <v>53.088279932249435</v>
          </cell>
          <cell r="X117">
            <v>43.965062754595905</v>
          </cell>
          <cell r="Y117">
            <v>47.023614665915126</v>
          </cell>
        </row>
        <row r="118">
          <cell r="B118">
            <v>38473</v>
          </cell>
          <cell r="C118">
            <v>9.1486358351246189E-2</v>
          </cell>
          <cell r="D118">
            <v>56.646675803447252</v>
          </cell>
          <cell r="E118">
            <v>55.791827660641445</v>
          </cell>
          <cell r="F118">
            <v>56.409253522109942</v>
          </cell>
          <cell r="G118">
            <v>56.360396900312665</v>
          </cell>
          <cell r="H118">
            <v>57.406026934043332</v>
          </cell>
          <cell r="I118">
            <v>48.427078246162047</v>
          </cell>
          <cell r="J118">
            <v>50.984787459082042</v>
          </cell>
          <cell r="K118">
            <v>54.416618377842433</v>
          </cell>
          <cell r="L118">
            <v>49.549519914685845</v>
          </cell>
          <cell r="M118">
            <v>53.421400655152581</v>
          </cell>
          <cell r="N118">
            <v>49.038708891026566</v>
          </cell>
          <cell r="O118">
            <v>52.425206640755242</v>
          </cell>
          <cell r="P118">
            <v>51.425007151530522</v>
          </cell>
          <cell r="Q118">
            <v>52.271740818084751</v>
          </cell>
          <cell r="R118">
            <v>56.175173887848239</v>
          </cell>
          <cell r="S118">
            <v>55.23346133637876</v>
          </cell>
          <cell r="T118">
            <v>52.221712167995975</v>
          </cell>
          <cell r="U118">
            <v>50.26527818440595</v>
          </cell>
          <cell r="V118">
            <v>47.97380838031814</v>
          </cell>
          <cell r="W118">
            <v>48.393484693635145</v>
          </cell>
          <cell r="X118">
            <v>53.088279932249435</v>
          </cell>
          <cell r="Y118">
            <v>43.965062754595905</v>
          </cell>
        </row>
        <row r="119">
          <cell r="B119">
            <v>38504</v>
          </cell>
          <cell r="C119">
            <v>8.1344785063712788E-2</v>
          </cell>
          <cell r="D119">
            <v>53.001741886482669</v>
          </cell>
          <cell r="E119">
            <v>56.646675803447252</v>
          </cell>
          <cell r="F119">
            <v>55.791827660641445</v>
          </cell>
          <cell r="G119">
            <v>56.409253522109942</v>
          </cell>
          <cell r="H119">
            <v>56.360396900312665</v>
          </cell>
          <cell r="I119">
            <v>57.406026934043332</v>
          </cell>
          <cell r="J119">
            <v>48.427078246162047</v>
          </cell>
          <cell r="K119">
            <v>50.984787459082042</v>
          </cell>
          <cell r="L119">
            <v>54.416618377842433</v>
          </cell>
          <cell r="M119">
            <v>49.549519914685845</v>
          </cell>
          <cell r="N119">
            <v>53.421400655152581</v>
          </cell>
          <cell r="O119">
            <v>49.038708891026566</v>
          </cell>
          <cell r="P119">
            <v>52.425206640755242</v>
          </cell>
          <cell r="Q119">
            <v>51.425007151530522</v>
          </cell>
          <cell r="R119">
            <v>52.271740818084751</v>
          </cell>
          <cell r="S119">
            <v>56.175173887848239</v>
          </cell>
          <cell r="T119">
            <v>55.23346133637876</v>
          </cell>
          <cell r="U119">
            <v>52.221712167995975</v>
          </cell>
          <cell r="V119">
            <v>50.26527818440595</v>
          </cell>
          <cell r="W119">
            <v>47.97380838031814</v>
          </cell>
          <cell r="X119">
            <v>48.393484693635145</v>
          </cell>
          <cell r="Y119">
            <v>53.088279932249435</v>
          </cell>
        </row>
        <row r="120">
          <cell r="B120">
            <v>38534</v>
          </cell>
          <cell r="C120">
            <v>5.5341098589064552E-2</v>
          </cell>
          <cell r="D120">
            <v>58.59334029873181</v>
          </cell>
          <cell r="E120">
            <v>53.001741886482669</v>
          </cell>
          <cell r="F120">
            <v>56.646675803447252</v>
          </cell>
          <cell r="G120">
            <v>55.791827660641445</v>
          </cell>
          <cell r="H120">
            <v>56.409253522109942</v>
          </cell>
          <cell r="I120">
            <v>56.360396900312665</v>
          </cell>
          <cell r="J120">
            <v>57.406026934043332</v>
          </cell>
          <cell r="K120">
            <v>48.427078246162047</v>
          </cell>
          <cell r="L120">
            <v>50.984787459082042</v>
          </cell>
          <cell r="M120">
            <v>54.416618377842433</v>
          </cell>
          <cell r="N120">
            <v>49.549519914685845</v>
          </cell>
          <cell r="O120">
            <v>53.421400655152581</v>
          </cell>
          <cell r="P120">
            <v>49.038708891026566</v>
          </cell>
          <cell r="Q120">
            <v>52.425206640755242</v>
          </cell>
          <cell r="R120">
            <v>51.425007151530522</v>
          </cell>
          <cell r="S120">
            <v>52.271740818084751</v>
          </cell>
          <cell r="T120">
            <v>56.175173887848239</v>
          </cell>
          <cell r="U120">
            <v>55.23346133637876</v>
          </cell>
          <cell r="V120">
            <v>52.221712167995975</v>
          </cell>
          <cell r="W120">
            <v>50.26527818440595</v>
          </cell>
          <cell r="X120">
            <v>47.97380838031814</v>
          </cell>
          <cell r="Y120">
            <v>48.393484693635145</v>
          </cell>
        </row>
        <row r="121">
          <cell r="B121">
            <v>38565</v>
          </cell>
          <cell r="C121">
            <v>5.5574875387086609E-2</v>
          </cell>
          <cell r="D121">
            <v>56.668904746224136</v>
          </cell>
          <cell r="E121">
            <v>58.59334029873181</v>
          </cell>
          <cell r="F121">
            <v>53.001741886482669</v>
          </cell>
          <cell r="G121">
            <v>56.646675803447252</v>
          </cell>
          <cell r="H121">
            <v>55.791827660641445</v>
          </cell>
          <cell r="I121">
            <v>56.409253522109942</v>
          </cell>
          <cell r="J121">
            <v>56.360396900312665</v>
          </cell>
          <cell r="K121">
            <v>57.406026934043332</v>
          </cell>
          <cell r="L121">
            <v>48.427078246162047</v>
          </cell>
          <cell r="M121">
            <v>50.984787459082042</v>
          </cell>
          <cell r="N121">
            <v>54.416618377842433</v>
          </cell>
          <cell r="O121">
            <v>49.549519914685845</v>
          </cell>
          <cell r="P121">
            <v>53.421400655152581</v>
          </cell>
          <cell r="Q121">
            <v>49.038708891026566</v>
          </cell>
          <cell r="R121">
            <v>52.425206640755242</v>
          </cell>
          <cell r="S121">
            <v>51.425007151530522</v>
          </cell>
          <cell r="T121">
            <v>52.271740818084751</v>
          </cell>
          <cell r="U121">
            <v>56.175173887848239</v>
          </cell>
          <cell r="V121">
            <v>55.23346133637876</v>
          </cell>
          <cell r="W121">
            <v>52.221712167995975</v>
          </cell>
          <cell r="X121">
            <v>50.26527818440595</v>
          </cell>
          <cell r="Y121">
            <v>47.97380838031814</v>
          </cell>
        </row>
        <row r="122">
          <cell r="B122">
            <v>38596</v>
          </cell>
          <cell r="C122">
            <v>6.1540889027345669E-2</v>
          </cell>
          <cell r="D122">
            <v>60.912570046042319</v>
          </cell>
          <cell r="E122">
            <v>56.668904746224136</v>
          </cell>
          <cell r="F122">
            <v>58.59334029873181</v>
          </cell>
          <cell r="G122">
            <v>53.001741886482669</v>
          </cell>
          <cell r="H122">
            <v>56.646675803447252</v>
          </cell>
          <cell r="I122">
            <v>55.791827660641445</v>
          </cell>
          <cell r="J122">
            <v>56.409253522109942</v>
          </cell>
          <cell r="K122">
            <v>56.360396900312665</v>
          </cell>
          <cell r="L122">
            <v>57.406026934043332</v>
          </cell>
          <cell r="M122">
            <v>48.427078246162047</v>
          </cell>
          <cell r="N122">
            <v>50.984787459082042</v>
          </cell>
          <cell r="O122">
            <v>54.416618377842433</v>
          </cell>
          <cell r="P122">
            <v>49.549519914685845</v>
          </cell>
          <cell r="Q122">
            <v>53.421400655152581</v>
          </cell>
          <cell r="R122">
            <v>49.038708891026566</v>
          </cell>
          <cell r="S122">
            <v>52.425206640755242</v>
          </cell>
          <cell r="T122">
            <v>51.425007151530522</v>
          </cell>
          <cell r="U122">
            <v>52.271740818084751</v>
          </cell>
          <cell r="V122">
            <v>56.175173887848239</v>
          </cell>
          <cell r="W122">
            <v>55.23346133637876</v>
          </cell>
          <cell r="X122">
            <v>52.221712167995975</v>
          </cell>
          <cell r="Y122">
            <v>50.26527818440595</v>
          </cell>
        </row>
        <row r="123">
          <cell r="B123">
            <v>38626</v>
          </cell>
          <cell r="C123">
            <v>6.9904031021587043E-2</v>
          </cell>
          <cell r="D123">
            <v>58.500462336446674</v>
          </cell>
          <cell r="E123">
            <v>60.912570046042319</v>
          </cell>
          <cell r="F123">
            <v>56.668904746224136</v>
          </cell>
          <cell r="G123">
            <v>58.59334029873181</v>
          </cell>
          <cell r="H123">
            <v>53.001741886482669</v>
          </cell>
          <cell r="I123">
            <v>56.646675803447252</v>
          </cell>
          <cell r="J123">
            <v>55.791827660641445</v>
          </cell>
          <cell r="K123">
            <v>56.409253522109942</v>
          </cell>
          <cell r="L123">
            <v>56.360396900312665</v>
          </cell>
          <cell r="M123">
            <v>57.406026934043332</v>
          </cell>
          <cell r="N123">
            <v>48.427078246162047</v>
          </cell>
          <cell r="O123">
            <v>50.984787459082042</v>
          </cell>
          <cell r="P123">
            <v>54.416618377842433</v>
          </cell>
          <cell r="Q123">
            <v>49.549519914685845</v>
          </cell>
          <cell r="R123">
            <v>53.421400655152581</v>
          </cell>
          <cell r="S123">
            <v>49.038708891026566</v>
          </cell>
          <cell r="T123">
            <v>52.425206640755242</v>
          </cell>
          <cell r="U123">
            <v>51.425007151530522</v>
          </cell>
          <cell r="V123">
            <v>52.271740818084751</v>
          </cell>
          <cell r="W123">
            <v>56.175173887848239</v>
          </cell>
          <cell r="X123">
            <v>55.23346133637876</v>
          </cell>
          <cell r="Y123">
            <v>52.221712167995975</v>
          </cell>
        </row>
        <row r="124">
          <cell r="B124">
            <v>38657</v>
          </cell>
          <cell r="C124">
            <v>8.0307465873067141E-2</v>
          </cell>
          <cell r="D124">
            <v>57.606525503967653</v>
          </cell>
          <cell r="E124">
            <v>58.500462336446674</v>
          </cell>
          <cell r="F124">
            <v>60.912570046042319</v>
          </cell>
          <cell r="G124">
            <v>56.668904746224136</v>
          </cell>
          <cell r="H124">
            <v>58.59334029873181</v>
          </cell>
          <cell r="I124">
            <v>53.001741886482669</v>
          </cell>
          <cell r="J124">
            <v>56.646675803447252</v>
          </cell>
          <cell r="K124">
            <v>55.791827660641445</v>
          </cell>
          <cell r="L124">
            <v>56.409253522109942</v>
          </cell>
          <cell r="M124">
            <v>56.360396900312665</v>
          </cell>
          <cell r="N124">
            <v>57.406026934043332</v>
          </cell>
          <cell r="O124">
            <v>48.427078246162047</v>
          </cell>
          <cell r="P124">
            <v>50.984787459082042</v>
          </cell>
          <cell r="Q124">
            <v>54.416618377842433</v>
          </cell>
          <cell r="R124">
            <v>49.549519914685845</v>
          </cell>
          <cell r="S124">
            <v>53.421400655152581</v>
          </cell>
          <cell r="T124">
            <v>49.038708891026566</v>
          </cell>
          <cell r="U124">
            <v>52.425206640755242</v>
          </cell>
          <cell r="V124">
            <v>51.425007151530522</v>
          </cell>
          <cell r="W124">
            <v>52.271740818084751</v>
          </cell>
          <cell r="X124">
            <v>56.175173887848239</v>
          </cell>
          <cell r="Y124">
            <v>55.23346133637876</v>
          </cell>
        </row>
        <row r="125">
          <cell r="B125">
            <v>38687</v>
          </cell>
          <cell r="C125">
            <v>9.3805438771294547E-2</v>
          </cell>
          <cell r="D125">
            <v>51.382134593719265</v>
          </cell>
          <cell r="E125">
            <v>57.606525503967653</v>
          </cell>
          <cell r="F125">
            <v>58.500462336446674</v>
          </cell>
          <cell r="G125">
            <v>60.912570046042319</v>
          </cell>
          <cell r="H125">
            <v>56.668904746224136</v>
          </cell>
          <cell r="I125">
            <v>58.59334029873181</v>
          </cell>
          <cell r="J125">
            <v>53.001741886482669</v>
          </cell>
          <cell r="K125">
            <v>56.646675803447252</v>
          </cell>
          <cell r="L125">
            <v>55.791827660641445</v>
          </cell>
          <cell r="M125">
            <v>56.409253522109942</v>
          </cell>
          <cell r="N125">
            <v>56.360396900312665</v>
          </cell>
          <cell r="O125">
            <v>57.406026934043332</v>
          </cell>
          <cell r="P125">
            <v>48.427078246162047</v>
          </cell>
          <cell r="Q125">
            <v>50.984787459082042</v>
          </cell>
          <cell r="R125">
            <v>54.416618377842433</v>
          </cell>
          <cell r="S125">
            <v>49.549519914685845</v>
          </cell>
          <cell r="T125">
            <v>53.421400655152581</v>
          </cell>
          <cell r="U125">
            <v>49.038708891026566</v>
          </cell>
          <cell r="V125">
            <v>52.425206640755242</v>
          </cell>
          <cell r="W125">
            <v>51.425007151530522</v>
          </cell>
          <cell r="X125">
            <v>52.271740818084751</v>
          </cell>
          <cell r="Y125">
            <v>56.175173887848239</v>
          </cell>
        </row>
        <row r="126">
          <cell r="B126">
            <v>38718</v>
          </cell>
          <cell r="C126">
            <v>0.11479293716920402</v>
          </cell>
          <cell r="D126">
            <v>53.965301242124099</v>
          </cell>
          <cell r="E126">
            <v>51.382134593719265</v>
          </cell>
          <cell r="F126">
            <v>57.606525503967653</v>
          </cell>
          <cell r="G126">
            <v>58.500462336446674</v>
          </cell>
          <cell r="H126">
            <v>60.912570046042319</v>
          </cell>
          <cell r="I126">
            <v>56.668904746224136</v>
          </cell>
          <cell r="J126">
            <v>58.59334029873181</v>
          </cell>
          <cell r="K126">
            <v>53.001741886482669</v>
          </cell>
          <cell r="L126">
            <v>56.646675803447252</v>
          </cell>
          <cell r="M126">
            <v>55.791827660641445</v>
          </cell>
          <cell r="N126">
            <v>56.409253522109942</v>
          </cell>
          <cell r="O126">
            <v>56.360396900312665</v>
          </cell>
          <cell r="P126">
            <v>57.406026934043332</v>
          </cell>
          <cell r="Q126">
            <v>48.427078246162047</v>
          </cell>
          <cell r="R126">
            <v>50.984787459082042</v>
          </cell>
          <cell r="S126">
            <v>54.416618377842433</v>
          </cell>
          <cell r="T126">
            <v>49.549519914685845</v>
          </cell>
          <cell r="U126">
            <v>53.421400655152581</v>
          </cell>
          <cell r="V126">
            <v>49.038708891026566</v>
          </cell>
          <cell r="W126">
            <v>52.425206640755242</v>
          </cell>
          <cell r="X126">
            <v>51.425007151530522</v>
          </cell>
          <cell r="Y126">
            <v>52.271740818084751</v>
          </cell>
        </row>
        <row r="127">
          <cell r="B127">
            <v>38749</v>
          </cell>
          <cell r="C127">
            <v>0.11963973118770421</v>
          </cell>
          <cell r="D127">
            <v>56.076160397698125</v>
          </cell>
          <cell r="E127">
            <v>53.965301242124099</v>
          </cell>
          <cell r="F127">
            <v>51.382134593719265</v>
          </cell>
          <cell r="G127">
            <v>57.606525503967653</v>
          </cell>
          <cell r="H127">
            <v>58.500462336446674</v>
          </cell>
          <cell r="I127">
            <v>60.912570046042319</v>
          </cell>
          <cell r="J127">
            <v>56.668904746224136</v>
          </cell>
          <cell r="K127">
            <v>58.59334029873181</v>
          </cell>
          <cell r="L127">
            <v>53.001741886482669</v>
          </cell>
          <cell r="M127">
            <v>56.646675803447252</v>
          </cell>
          <cell r="N127">
            <v>55.791827660641445</v>
          </cell>
          <cell r="O127">
            <v>56.409253522109942</v>
          </cell>
          <cell r="P127">
            <v>56.360396900312665</v>
          </cell>
          <cell r="Q127">
            <v>57.406026934043332</v>
          </cell>
          <cell r="R127">
            <v>48.427078246162047</v>
          </cell>
          <cell r="S127">
            <v>50.984787459082042</v>
          </cell>
          <cell r="T127">
            <v>54.416618377842433</v>
          </cell>
          <cell r="U127">
            <v>49.549519914685845</v>
          </cell>
          <cell r="V127">
            <v>53.421400655152581</v>
          </cell>
          <cell r="W127">
            <v>49.038708891026566</v>
          </cell>
          <cell r="X127">
            <v>52.425206640755242</v>
          </cell>
          <cell r="Y127">
            <v>51.425007151530522</v>
          </cell>
        </row>
        <row r="128">
          <cell r="B128">
            <v>38777</v>
          </cell>
          <cell r="C128">
            <v>0.1335326061067974</v>
          </cell>
          <cell r="D128">
            <v>52.11555057239876</v>
          </cell>
          <cell r="E128">
            <v>56.076160397698125</v>
          </cell>
          <cell r="F128">
            <v>53.965301242124099</v>
          </cell>
          <cell r="G128">
            <v>51.382134593719265</v>
          </cell>
          <cell r="H128">
            <v>57.606525503967653</v>
          </cell>
          <cell r="I128">
            <v>58.500462336446674</v>
          </cell>
          <cell r="J128">
            <v>60.912570046042319</v>
          </cell>
          <cell r="K128">
            <v>56.668904746224136</v>
          </cell>
          <cell r="L128">
            <v>58.59334029873181</v>
          </cell>
          <cell r="M128">
            <v>53.001741886482669</v>
          </cell>
          <cell r="N128">
            <v>56.646675803447252</v>
          </cell>
          <cell r="O128">
            <v>55.791827660641445</v>
          </cell>
          <cell r="P128">
            <v>56.409253522109942</v>
          </cell>
          <cell r="Q128">
            <v>56.360396900312665</v>
          </cell>
          <cell r="R128">
            <v>57.406026934043332</v>
          </cell>
          <cell r="S128">
            <v>48.427078246162047</v>
          </cell>
          <cell r="T128">
            <v>50.984787459082042</v>
          </cell>
          <cell r="U128">
            <v>54.416618377842433</v>
          </cell>
          <cell r="V128">
            <v>49.549519914685845</v>
          </cell>
          <cell r="W128">
            <v>53.421400655152581</v>
          </cell>
          <cell r="X128">
            <v>49.038708891026566</v>
          </cell>
          <cell r="Y128">
            <v>52.425206640755242</v>
          </cell>
        </row>
        <row r="129">
          <cell r="B129">
            <v>38808</v>
          </cell>
          <cell r="C129">
            <v>0.14147702281273888</v>
          </cell>
          <cell r="D129">
            <v>54.498954462048914</v>
          </cell>
          <cell r="E129">
            <v>52.11555057239876</v>
          </cell>
          <cell r="F129">
            <v>56.076160397698125</v>
          </cell>
          <cell r="G129">
            <v>53.965301242124099</v>
          </cell>
          <cell r="H129">
            <v>51.382134593719265</v>
          </cell>
          <cell r="I129">
            <v>57.606525503967653</v>
          </cell>
          <cell r="J129">
            <v>58.500462336446674</v>
          </cell>
          <cell r="K129">
            <v>60.912570046042319</v>
          </cell>
          <cell r="L129">
            <v>56.668904746224136</v>
          </cell>
          <cell r="M129">
            <v>58.59334029873181</v>
          </cell>
          <cell r="N129">
            <v>53.001741886482669</v>
          </cell>
          <cell r="O129">
            <v>56.646675803447252</v>
          </cell>
          <cell r="P129">
            <v>55.791827660641445</v>
          </cell>
          <cell r="Q129">
            <v>56.409253522109942</v>
          </cell>
          <cell r="R129">
            <v>56.360396900312665</v>
          </cell>
          <cell r="S129">
            <v>57.406026934043332</v>
          </cell>
          <cell r="T129">
            <v>48.427078246162047</v>
          </cell>
          <cell r="U129">
            <v>50.984787459082042</v>
          </cell>
          <cell r="V129">
            <v>54.416618377842433</v>
          </cell>
          <cell r="W129">
            <v>49.549519914685845</v>
          </cell>
          <cell r="X129">
            <v>53.421400655152581</v>
          </cell>
          <cell r="Y129">
            <v>49.038708891026566</v>
          </cell>
        </row>
        <row r="130">
          <cell r="B130">
            <v>38838</v>
          </cell>
          <cell r="C130">
            <v>0.15416909070897344</v>
          </cell>
          <cell r="D130">
            <v>50.33343153817205</v>
          </cell>
          <cell r="E130">
            <v>54.498954462048914</v>
          </cell>
          <cell r="F130">
            <v>52.11555057239876</v>
          </cell>
          <cell r="G130">
            <v>56.076160397698125</v>
          </cell>
          <cell r="H130">
            <v>53.965301242124099</v>
          </cell>
          <cell r="I130">
            <v>51.382134593719265</v>
          </cell>
          <cell r="J130">
            <v>57.606525503967653</v>
          </cell>
          <cell r="K130">
            <v>58.500462336446674</v>
          </cell>
          <cell r="L130">
            <v>60.912570046042319</v>
          </cell>
          <cell r="M130">
            <v>56.668904746224136</v>
          </cell>
          <cell r="N130">
            <v>58.59334029873181</v>
          </cell>
          <cell r="O130">
            <v>53.001741886482669</v>
          </cell>
          <cell r="P130">
            <v>56.646675803447252</v>
          </cell>
          <cell r="Q130">
            <v>55.791827660641445</v>
          </cell>
          <cell r="R130">
            <v>56.409253522109942</v>
          </cell>
          <cell r="S130">
            <v>56.360396900312665</v>
          </cell>
          <cell r="T130">
            <v>57.406026934043332</v>
          </cell>
          <cell r="U130">
            <v>48.427078246162047</v>
          </cell>
          <cell r="V130">
            <v>50.984787459082042</v>
          </cell>
          <cell r="W130">
            <v>54.416618377842433</v>
          </cell>
          <cell r="X130">
            <v>49.549519914685845</v>
          </cell>
          <cell r="Y130">
            <v>53.421400655152581</v>
          </cell>
        </row>
        <row r="131">
          <cell r="B131">
            <v>38869</v>
          </cell>
          <cell r="C131">
            <v>0.19799131704779627</v>
          </cell>
          <cell r="D131">
            <v>49.919420228376467</v>
          </cell>
          <cell r="E131">
            <v>50.33343153817205</v>
          </cell>
          <cell r="F131">
            <v>54.498954462048914</v>
          </cell>
          <cell r="G131">
            <v>52.11555057239876</v>
          </cell>
          <cell r="H131">
            <v>56.076160397698125</v>
          </cell>
          <cell r="I131">
            <v>53.965301242124099</v>
          </cell>
          <cell r="J131">
            <v>51.382134593719265</v>
          </cell>
          <cell r="K131">
            <v>57.606525503967653</v>
          </cell>
          <cell r="L131">
            <v>58.500462336446674</v>
          </cell>
          <cell r="M131">
            <v>60.912570046042319</v>
          </cell>
          <cell r="N131">
            <v>56.668904746224136</v>
          </cell>
          <cell r="O131">
            <v>58.59334029873181</v>
          </cell>
          <cell r="P131">
            <v>53.001741886482669</v>
          </cell>
          <cell r="Q131">
            <v>56.646675803447252</v>
          </cell>
          <cell r="R131">
            <v>55.791827660641445</v>
          </cell>
          <cell r="S131">
            <v>56.409253522109942</v>
          </cell>
          <cell r="T131">
            <v>56.360396900312665</v>
          </cell>
          <cell r="U131">
            <v>57.406026934043332</v>
          </cell>
          <cell r="V131">
            <v>48.427078246162047</v>
          </cell>
          <cell r="W131">
            <v>50.984787459082042</v>
          </cell>
          <cell r="X131">
            <v>54.416618377842433</v>
          </cell>
          <cell r="Y131">
            <v>49.549519914685845</v>
          </cell>
        </row>
        <row r="132">
          <cell r="B132">
            <v>38899</v>
          </cell>
          <cell r="C132">
            <v>0.20199885370396897</v>
          </cell>
          <cell r="D132">
            <v>50.704129644982935</v>
          </cell>
          <cell r="E132">
            <v>49.919420228376467</v>
          </cell>
          <cell r="F132">
            <v>50.33343153817205</v>
          </cell>
          <cell r="G132">
            <v>54.498954462048914</v>
          </cell>
          <cell r="H132">
            <v>52.11555057239876</v>
          </cell>
          <cell r="I132">
            <v>56.076160397698125</v>
          </cell>
          <cell r="J132">
            <v>53.965301242124099</v>
          </cell>
          <cell r="K132">
            <v>51.382134593719265</v>
          </cell>
          <cell r="L132">
            <v>57.606525503967653</v>
          </cell>
          <cell r="M132">
            <v>58.500462336446674</v>
          </cell>
          <cell r="N132">
            <v>60.912570046042319</v>
          </cell>
          <cell r="O132">
            <v>56.668904746224136</v>
          </cell>
          <cell r="P132">
            <v>58.59334029873181</v>
          </cell>
          <cell r="Q132">
            <v>53.001741886482669</v>
          </cell>
          <cell r="R132">
            <v>56.646675803447252</v>
          </cell>
          <cell r="S132">
            <v>55.791827660641445</v>
          </cell>
          <cell r="T132">
            <v>56.409253522109942</v>
          </cell>
          <cell r="U132">
            <v>56.360396900312665</v>
          </cell>
          <cell r="V132">
            <v>57.406026934043332</v>
          </cell>
          <cell r="W132">
            <v>48.427078246162047</v>
          </cell>
          <cell r="X132">
            <v>50.984787459082042</v>
          </cell>
          <cell r="Y132">
            <v>54.416618377842433</v>
          </cell>
        </row>
        <row r="133">
          <cell r="B133">
            <v>38930</v>
          </cell>
          <cell r="C133">
            <v>0.205838288125755</v>
          </cell>
          <cell r="D133">
            <v>59.8582910023976</v>
          </cell>
          <cell r="E133">
            <v>50.704129644982935</v>
          </cell>
          <cell r="F133">
            <v>49.919420228376467</v>
          </cell>
          <cell r="G133">
            <v>50.33343153817205</v>
          </cell>
          <cell r="H133">
            <v>54.498954462048914</v>
          </cell>
          <cell r="I133">
            <v>52.11555057239876</v>
          </cell>
          <cell r="J133">
            <v>56.076160397698125</v>
          </cell>
          <cell r="K133">
            <v>53.965301242124099</v>
          </cell>
          <cell r="L133">
            <v>51.382134593719265</v>
          </cell>
          <cell r="M133">
            <v>57.606525503967653</v>
          </cell>
          <cell r="N133">
            <v>58.500462336446674</v>
          </cell>
          <cell r="O133">
            <v>60.912570046042319</v>
          </cell>
          <cell r="P133">
            <v>56.668904746224136</v>
          </cell>
          <cell r="Q133">
            <v>58.59334029873181</v>
          </cell>
          <cell r="R133">
            <v>53.001741886482669</v>
          </cell>
          <cell r="S133">
            <v>56.646675803447252</v>
          </cell>
          <cell r="T133">
            <v>55.791827660641445</v>
          </cell>
          <cell r="U133">
            <v>56.409253522109942</v>
          </cell>
          <cell r="V133">
            <v>56.360396900312665</v>
          </cell>
          <cell r="W133">
            <v>57.406026934043332</v>
          </cell>
          <cell r="X133">
            <v>48.427078246162047</v>
          </cell>
          <cell r="Y133">
            <v>50.984787459082042</v>
          </cell>
        </row>
        <row r="134">
          <cell r="B134">
            <v>38961</v>
          </cell>
          <cell r="C134">
            <v>0.17089717204055188</v>
          </cell>
          <cell r="D134">
            <v>52.922163534856672</v>
          </cell>
          <cell r="E134">
            <v>59.8582910023976</v>
          </cell>
          <cell r="F134">
            <v>50.704129644982935</v>
          </cell>
          <cell r="G134">
            <v>49.919420228376467</v>
          </cell>
          <cell r="H134">
            <v>50.33343153817205</v>
          </cell>
          <cell r="I134">
            <v>54.498954462048914</v>
          </cell>
          <cell r="J134">
            <v>52.11555057239876</v>
          </cell>
          <cell r="K134">
            <v>56.076160397698125</v>
          </cell>
          <cell r="L134">
            <v>53.965301242124099</v>
          </cell>
          <cell r="M134">
            <v>51.382134593719265</v>
          </cell>
          <cell r="N134">
            <v>57.606525503967653</v>
          </cell>
          <cell r="O134">
            <v>58.500462336446674</v>
          </cell>
          <cell r="P134">
            <v>60.912570046042319</v>
          </cell>
          <cell r="Q134">
            <v>56.668904746224136</v>
          </cell>
          <cell r="R134">
            <v>58.59334029873181</v>
          </cell>
          <cell r="S134">
            <v>53.001741886482669</v>
          </cell>
          <cell r="T134">
            <v>56.646675803447252</v>
          </cell>
          <cell r="U134">
            <v>55.791827660641445</v>
          </cell>
          <cell r="V134">
            <v>56.409253522109942</v>
          </cell>
          <cell r="W134">
            <v>56.360396900312665</v>
          </cell>
          <cell r="X134">
            <v>57.406026934043332</v>
          </cell>
          <cell r="Y134">
            <v>48.427078246162047</v>
          </cell>
        </row>
        <row r="135">
          <cell r="B135">
            <v>38991</v>
          </cell>
          <cell r="C135">
            <v>0.15368196776003518</v>
          </cell>
          <cell r="D135">
            <v>51.585923174793699</v>
          </cell>
          <cell r="E135">
            <v>52.922163534856672</v>
          </cell>
          <cell r="F135">
            <v>59.8582910023976</v>
          </cell>
          <cell r="G135">
            <v>50.704129644982935</v>
          </cell>
          <cell r="H135">
            <v>49.919420228376467</v>
          </cell>
          <cell r="I135">
            <v>50.33343153817205</v>
          </cell>
          <cell r="J135">
            <v>54.498954462048914</v>
          </cell>
          <cell r="K135">
            <v>52.11555057239876</v>
          </cell>
          <cell r="L135">
            <v>56.076160397698125</v>
          </cell>
          <cell r="M135">
            <v>53.965301242124099</v>
          </cell>
          <cell r="N135">
            <v>51.382134593719265</v>
          </cell>
          <cell r="O135">
            <v>57.606525503967653</v>
          </cell>
          <cell r="P135">
            <v>58.500462336446674</v>
          </cell>
          <cell r="Q135">
            <v>60.912570046042319</v>
          </cell>
          <cell r="R135">
            <v>56.668904746224136</v>
          </cell>
          <cell r="S135">
            <v>58.59334029873181</v>
          </cell>
          <cell r="T135">
            <v>53.001741886482669</v>
          </cell>
          <cell r="U135">
            <v>56.646675803447252</v>
          </cell>
          <cell r="V135">
            <v>55.791827660641445</v>
          </cell>
          <cell r="W135">
            <v>56.409253522109942</v>
          </cell>
          <cell r="X135">
            <v>56.360396900312665</v>
          </cell>
          <cell r="Y135">
            <v>57.406026934043332</v>
          </cell>
        </row>
        <row r="136">
          <cell r="B136">
            <v>39022</v>
          </cell>
          <cell r="C136">
            <v>0.16589999737997485</v>
          </cell>
          <cell r="D136">
            <v>55.650275092389357</v>
          </cell>
          <cell r="E136">
            <v>51.585923174793699</v>
          </cell>
          <cell r="F136">
            <v>52.922163534856672</v>
          </cell>
          <cell r="G136">
            <v>59.8582910023976</v>
          </cell>
          <cell r="H136">
            <v>50.704129644982935</v>
          </cell>
          <cell r="I136">
            <v>49.919420228376467</v>
          </cell>
          <cell r="J136">
            <v>50.33343153817205</v>
          </cell>
          <cell r="K136">
            <v>54.498954462048914</v>
          </cell>
          <cell r="L136">
            <v>52.11555057239876</v>
          </cell>
          <cell r="M136">
            <v>56.076160397698125</v>
          </cell>
          <cell r="N136">
            <v>53.965301242124099</v>
          </cell>
          <cell r="O136">
            <v>51.382134593719265</v>
          </cell>
          <cell r="P136">
            <v>57.606525503967653</v>
          </cell>
          <cell r="Q136">
            <v>58.500462336446674</v>
          </cell>
          <cell r="R136">
            <v>60.912570046042319</v>
          </cell>
          <cell r="S136">
            <v>56.668904746224136</v>
          </cell>
          <cell r="T136">
            <v>58.59334029873181</v>
          </cell>
          <cell r="U136">
            <v>53.001741886482669</v>
          </cell>
          <cell r="V136">
            <v>56.646675803447252</v>
          </cell>
          <cell r="W136">
            <v>55.791827660641445</v>
          </cell>
          <cell r="X136">
            <v>56.409253522109942</v>
          </cell>
          <cell r="Y136">
            <v>56.360396900312665</v>
          </cell>
        </row>
        <row r="137">
          <cell r="B137">
            <v>39052</v>
          </cell>
          <cell r="C137">
            <v>0.1813229946603272</v>
          </cell>
          <cell r="D137">
            <v>57.175912656376987</v>
          </cell>
          <cell r="E137">
            <v>55.650275092389357</v>
          </cell>
          <cell r="F137">
            <v>51.585923174793699</v>
          </cell>
          <cell r="G137">
            <v>52.922163534856672</v>
          </cell>
          <cell r="H137">
            <v>59.8582910023976</v>
          </cell>
          <cell r="I137">
            <v>50.704129644982935</v>
          </cell>
          <cell r="J137">
            <v>49.919420228376467</v>
          </cell>
          <cell r="K137">
            <v>50.33343153817205</v>
          </cell>
          <cell r="L137">
            <v>54.498954462048914</v>
          </cell>
          <cell r="M137">
            <v>52.11555057239876</v>
          </cell>
          <cell r="N137">
            <v>56.076160397698125</v>
          </cell>
          <cell r="O137">
            <v>53.965301242124099</v>
          </cell>
          <cell r="P137">
            <v>51.382134593719265</v>
          </cell>
          <cell r="Q137">
            <v>57.606525503967653</v>
          </cell>
          <cell r="R137">
            <v>58.500462336446674</v>
          </cell>
          <cell r="S137">
            <v>60.912570046042319</v>
          </cell>
          <cell r="T137">
            <v>56.668904746224136</v>
          </cell>
          <cell r="U137">
            <v>58.59334029873181</v>
          </cell>
          <cell r="V137">
            <v>53.001741886482669</v>
          </cell>
          <cell r="W137">
            <v>56.646675803447252</v>
          </cell>
          <cell r="X137">
            <v>55.791827660641445</v>
          </cell>
          <cell r="Y137">
            <v>56.409253522109942</v>
          </cell>
        </row>
        <row r="138">
          <cell r="B138">
            <v>39083</v>
          </cell>
          <cell r="C138">
            <v>0.14137287031935375</v>
          </cell>
          <cell r="D138">
            <v>56.516288381167222</v>
          </cell>
          <cell r="E138">
            <v>57.175912656376987</v>
          </cell>
          <cell r="F138">
            <v>55.650275092389357</v>
          </cell>
          <cell r="G138">
            <v>51.585923174793699</v>
          </cell>
          <cell r="H138">
            <v>52.922163534856672</v>
          </cell>
          <cell r="I138">
            <v>59.8582910023976</v>
          </cell>
          <cell r="J138">
            <v>50.704129644982935</v>
          </cell>
          <cell r="K138">
            <v>49.919420228376467</v>
          </cell>
          <cell r="L138">
            <v>50.33343153817205</v>
          </cell>
          <cell r="M138">
            <v>54.498954462048914</v>
          </cell>
          <cell r="N138">
            <v>52.11555057239876</v>
          </cell>
          <cell r="O138">
            <v>56.076160397698125</v>
          </cell>
          <cell r="P138">
            <v>53.965301242124099</v>
          </cell>
          <cell r="Q138">
            <v>51.382134593719265</v>
          </cell>
          <cell r="R138">
            <v>57.606525503967653</v>
          </cell>
          <cell r="S138">
            <v>58.500462336446674</v>
          </cell>
          <cell r="T138">
            <v>60.912570046042319</v>
          </cell>
          <cell r="U138">
            <v>56.668904746224136</v>
          </cell>
          <cell r="V138">
            <v>58.59334029873181</v>
          </cell>
          <cell r="W138">
            <v>53.001741886482669</v>
          </cell>
          <cell r="X138">
            <v>56.646675803447252</v>
          </cell>
          <cell r="Y138">
            <v>55.791827660641445</v>
          </cell>
        </row>
        <row r="139">
          <cell r="B139">
            <v>39114</v>
          </cell>
          <cell r="C139">
            <v>0.16882398613075811</v>
          </cell>
          <cell r="D139">
            <v>52.863083451450585</v>
          </cell>
          <cell r="E139">
            <v>56.516288381167222</v>
          </cell>
          <cell r="F139">
            <v>57.175912656376987</v>
          </cell>
          <cell r="G139">
            <v>55.650275092389357</v>
          </cell>
          <cell r="H139">
            <v>51.585923174793699</v>
          </cell>
          <cell r="I139">
            <v>52.922163534856672</v>
          </cell>
          <cell r="J139">
            <v>59.8582910023976</v>
          </cell>
          <cell r="K139">
            <v>50.704129644982935</v>
          </cell>
          <cell r="L139">
            <v>49.919420228376467</v>
          </cell>
          <cell r="M139">
            <v>50.33343153817205</v>
          </cell>
          <cell r="N139">
            <v>54.498954462048914</v>
          </cell>
          <cell r="O139">
            <v>52.11555057239876</v>
          </cell>
          <cell r="P139">
            <v>56.076160397698125</v>
          </cell>
          <cell r="Q139">
            <v>53.965301242124099</v>
          </cell>
          <cell r="R139">
            <v>51.382134593719265</v>
          </cell>
          <cell r="S139">
            <v>57.606525503967653</v>
          </cell>
          <cell r="T139">
            <v>58.500462336446674</v>
          </cell>
          <cell r="U139">
            <v>60.912570046042319</v>
          </cell>
          <cell r="V139">
            <v>56.668904746224136</v>
          </cell>
          <cell r="W139">
            <v>58.59334029873181</v>
          </cell>
          <cell r="X139">
            <v>53.001741886482669</v>
          </cell>
          <cell r="Y139">
            <v>56.646675803447252</v>
          </cell>
        </row>
        <row r="140">
          <cell r="B140">
            <v>39142</v>
          </cell>
          <cell r="C140">
            <v>0.17366181646267798</v>
          </cell>
          <cell r="D140">
            <v>53.276446270981971</v>
          </cell>
          <cell r="E140">
            <v>52.863083451450585</v>
          </cell>
          <cell r="F140">
            <v>56.516288381167222</v>
          </cell>
          <cell r="G140">
            <v>57.175912656376987</v>
          </cell>
          <cell r="H140">
            <v>55.650275092389357</v>
          </cell>
          <cell r="I140">
            <v>51.585923174793699</v>
          </cell>
          <cell r="J140">
            <v>52.922163534856672</v>
          </cell>
          <cell r="K140">
            <v>59.8582910023976</v>
          </cell>
          <cell r="L140">
            <v>50.704129644982935</v>
          </cell>
          <cell r="M140">
            <v>49.919420228376467</v>
          </cell>
          <cell r="N140">
            <v>50.33343153817205</v>
          </cell>
          <cell r="O140">
            <v>54.498954462048914</v>
          </cell>
          <cell r="P140">
            <v>52.11555057239876</v>
          </cell>
          <cell r="Q140">
            <v>56.076160397698125</v>
          </cell>
          <cell r="R140">
            <v>53.965301242124099</v>
          </cell>
          <cell r="S140">
            <v>51.382134593719265</v>
          </cell>
          <cell r="T140">
            <v>57.606525503967653</v>
          </cell>
          <cell r="U140">
            <v>58.500462336446674</v>
          </cell>
          <cell r="V140">
            <v>60.912570046042319</v>
          </cell>
          <cell r="W140">
            <v>56.668904746224136</v>
          </cell>
          <cell r="X140">
            <v>58.59334029873181</v>
          </cell>
          <cell r="Y140">
            <v>53.001741886482669</v>
          </cell>
        </row>
        <row r="141">
          <cell r="B141">
            <v>39173</v>
          </cell>
          <cell r="C141">
            <v>0.18327651686095359</v>
          </cell>
          <cell r="D141">
            <v>53.385907027042521</v>
          </cell>
          <cell r="E141">
            <v>53.276446270981971</v>
          </cell>
          <cell r="F141">
            <v>52.863083451450585</v>
          </cell>
          <cell r="G141">
            <v>56.516288381167222</v>
          </cell>
          <cell r="H141">
            <v>57.175912656376987</v>
          </cell>
          <cell r="I141">
            <v>55.650275092389357</v>
          </cell>
          <cell r="J141">
            <v>51.585923174793699</v>
          </cell>
          <cell r="K141">
            <v>52.922163534856672</v>
          </cell>
          <cell r="L141">
            <v>59.8582910023976</v>
          </cell>
          <cell r="M141">
            <v>50.704129644982935</v>
          </cell>
          <cell r="N141">
            <v>49.919420228376467</v>
          </cell>
          <cell r="O141">
            <v>50.33343153817205</v>
          </cell>
          <cell r="P141">
            <v>54.498954462048914</v>
          </cell>
          <cell r="Q141">
            <v>52.11555057239876</v>
          </cell>
          <cell r="R141">
            <v>56.076160397698125</v>
          </cell>
          <cell r="S141">
            <v>53.965301242124099</v>
          </cell>
          <cell r="T141">
            <v>51.382134593719265</v>
          </cell>
          <cell r="U141">
            <v>57.606525503967653</v>
          </cell>
          <cell r="V141">
            <v>58.500462336446674</v>
          </cell>
          <cell r="W141">
            <v>60.912570046042319</v>
          </cell>
          <cell r="X141">
            <v>56.668904746224136</v>
          </cell>
          <cell r="Y141">
            <v>58.59334029873181</v>
          </cell>
        </row>
        <row r="142">
          <cell r="B142">
            <v>39203</v>
          </cell>
          <cell r="C142">
            <v>0.18380810310064843</v>
          </cell>
          <cell r="D142">
            <v>55.390937200006945</v>
          </cell>
          <cell r="E142">
            <v>53.385907027042521</v>
          </cell>
          <cell r="F142">
            <v>53.276446270981971</v>
          </cell>
          <cell r="G142">
            <v>52.863083451450585</v>
          </cell>
          <cell r="H142">
            <v>56.516288381167222</v>
          </cell>
          <cell r="I142">
            <v>57.175912656376987</v>
          </cell>
          <cell r="J142">
            <v>55.650275092389357</v>
          </cell>
          <cell r="K142">
            <v>51.585923174793699</v>
          </cell>
          <cell r="L142">
            <v>52.922163534856672</v>
          </cell>
          <cell r="M142">
            <v>59.8582910023976</v>
          </cell>
          <cell r="N142">
            <v>50.704129644982935</v>
          </cell>
          <cell r="O142">
            <v>49.919420228376467</v>
          </cell>
          <cell r="P142">
            <v>50.33343153817205</v>
          </cell>
          <cell r="Q142">
            <v>54.498954462048914</v>
          </cell>
          <cell r="R142">
            <v>52.11555057239876</v>
          </cell>
          <cell r="S142">
            <v>56.076160397698125</v>
          </cell>
          <cell r="T142">
            <v>53.965301242124099</v>
          </cell>
          <cell r="U142">
            <v>51.382134593719265</v>
          </cell>
          <cell r="V142">
            <v>57.606525503967653</v>
          </cell>
          <cell r="W142">
            <v>58.500462336446674</v>
          </cell>
          <cell r="X142">
            <v>60.912570046042319</v>
          </cell>
          <cell r="Y142">
            <v>56.668904746224136</v>
          </cell>
        </row>
        <row r="143">
          <cell r="B143">
            <v>39234</v>
          </cell>
          <cell r="C143">
            <v>0.18510601344039324</v>
          </cell>
          <cell r="D143">
            <v>58.505397297396122</v>
          </cell>
          <cell r="E143">
            <v>55.390937200006945</v>
          </cell>
          <cell r="F143">
            <v>53.385907027042521</v>
          </cell>
          <cell r="G143">
            <v>53.276446270981971</v>
          </cell>
          <cell r="H143">
            <v>52.863083451450585</v>
          </cell>
          <cell r="I143">
            <v>56.516288381167222</v>
          </cell>
          <cell r="J143">
            <v>57.175912656376987</v>
          </cell>
          <cell r="K143">
            <v>55.650275092389357</v>
          </cell>
          <cell r="L143">
            <v>51.585923174793699</v>
          </cell>
          <cell r="M143">
            <v>52.922163534856672</v>
          </cell>
          <cell r="N143">
            <v>59.8582910023976</v>
          </cell>
          <cell r="O143">
            <v>50.704129644982935</v>
          </cell>
          <cell r="P143">
            <v>49.919420228376467</v>
          </cell>
          <cell r="Q143">
            <v>50.33343153817205</v>
          </cell>
          <cell r="R143">
            <v>54.498954462048914</v>
          </cell>
          <cell r="S143">
            <v>52.11555057239876</v>
          </cell>
          <cell r="T143">
            <v>56.076160397698125</v>
          </cell>
          <cell r="U143">
            <v>53.965301242124099</v>
          </cell>
          <cell r="V143">
            <v>51.382134593719265</v>
          </cell>
          <cell r="W143">
            <v>57.606525503967653</v>
          </cell>
          <cell r="X143">
            <v>58.500462336446674</v>
          </cell>
          <cell r="Y143">
            <v>60.912570046042319</v>
          </cell>
        </row>
        <row r="144">
          <cell r="B144">
            <v>39264</v>
          </cell>
          <cell r="C144">
            <v>0.18971506150764084</v>
          </cell>
          <cell r="D144">
            <v>58.817078652041161</v>
          </cell>
          <cell r="E144">
            <v>58.505397297396122</v>
          </cell>
          <cell r="F144">
            <v>55.390937200006945</v>
          </cell>
          <cell r="G144">
            <v>53.385907027042521</v>
          </cell>
          <cell r="H144">
            <v>53.276446270981971</v>
          </cell>
          <cell r="I144">
            <v>52.863083451450585</v>
          </cell>
          <cell r="J144">
            <v>56.516288381167222</v>
          </cell>
          <cell r="K144">
            <v>57.175912656376987</v>
          </cell>
          <cell r="L144">
            <v>55.650275092389357</v>
          </cell>
          <cell r="M144">
            <v>51.585923174793699</v>
          </cell>
          <cell r="N144">
            <v>52.922163534856672</v>
          </cell>
          <cell r="O144">
            <v>59.8582910023976</v>
          </cell>
          <cell r="P144">
            <v>50.704129644982935</v>
          </cell>
          <cell r="Q144">
            <v>49.919420228376467</v>
          </cell>
          <cell r="R144">
            <v>50.33343153817205</v>
          </cell>
          <cell r="S144">
            <v>54.498954462048914</v>
          </cell>
          <cell r="T144">
            <v>52.11555057239876</v>
          </cell>
          <cell r="U144">
            <v>56.076160397698125</v>
          </cell>
          <cell r="V144">
            <v>53.965301242124099</v>
          </cell>
          <cell r="W144">
            <v>51.382134593719265</v>
          </cell>
          <cell r="X144">
            <v>57.606525503967653</v>
          </cell>
          <cell r="Y144">
            <v>58.500462336446674</v>
          </cell>
        </row>
        <row r="145">
          <cell r="B145">
            <v>39295</v>
          </cell>
          <cell r="C145">
            <v>0.19776877917093549</v>
          </cell>
          <cell r="D145">
            <v>54.381564856697615</v>
          </cell>
          <cell r="E145">
            <v>58.817078652041161</v>
          </cell>
          <cell r="F145">
            <v>58.505397297396122</v>
          </cell>
          <cell r="G145">
            <v>55.390937200006945</v>
          </cell>
          <cell r="H145">
            <v>53.385907027042521</v>
          </cell>
          <cell r="I145">
            <v>53.276446270981971</v>
          </cell>
          <cell r="J145">
            <v>52.863083451450585</v>
          </cell>
          <cell r="K145">
            <v>56.516288381167222</v>
          </cell>
          <cell r="L145">
            <v>57.175912656376987</v>
          </cell>
          <cell r="M145">
            <v>55.650275092389357</v>
          </cell>
          <cell r="N145">
            <v>51.585923174793699</v>
          </cell>
          <cell r="O145">
            <v>52.922163534856672</v>
          </cell>
          <cell r="P145">
            <v>59.8582910023976</v>
          </cell>
          <cell r="Q145">
            <v>50.704129644982935</v>
          </cell>
          <cell r="R145">
            <v>49.919420228376467</v>
          </cell>
          <cell r="S145">
            <v>50.33343153817205</v>
          </cell>
          <cell r="T145">
            <v>54.498954462048914</v>
          </cell>
          <cell r="U145">
            <v>52.11555057239876</v>
          </cell>
          <cell r="V145">
            <v>56.076160397698125</v>
          </cell>
          <cell r="W145">
            <v>53.965301242124099</v>
          </cell>
          <cell r="X145">
            <v>51.382134593719265</v>
          </cell>
          <cell r="Y145">
            <v>57.606525503967653</v>
          </cell>
        </row>
        <row r="146">
          <cell r="B146">
            <v>39326</v>
          </cell>
          <cell r="C146">
            <v>0.21276609595729434</v>
          </cell>
          <cell r="D146">
            <v>52.001209361270682</v>
          </cell>
          <cell r="E146">
            <v>54.381564856697615</v>
          </cell>
          <cell r="F146">
            <v>58.817078652041161</v>
          </cell>
          <cell r="G146">
            <v>58.505397297396122</v>
          </cell>
          <cell r="H146">
            <v>55.390937200006945</v>
          </cell>
          <cell r="I146">
            <v>53.385907027042521</v>
          </cell>
          <cell r="J146">
            <v>53.276446270981971</v>
          </cell>
          <cell r="K146">
            <v>52.863083451450585</v>
          </cell>
          <cell r="L146">
            <v>56.516288381167222</v>
          </cell>
          <cell r="M146">
            <v>57.175912656376987</v>
          </cell>
          <cell r="N146">
            <v>55.650275092389357</v>
          </cell>
          <cell r="O146">
            <v>51.585923174793699</v>
          </cell>
          <cell r="P146">
            <v>52.922163534856672</v>
          </cell>
          <cell r="Q146">
            <v>59.8582910023976</v>
          </cell>
          <cell r="R146">
            <v>50.704129644982935</v>
          </cell>
          <cell r="S146">
            <v>49.919420228376467</v>
          </cell>
          <cell r="T146">
            <v>50.33343153817205</v>
          </cell>
          <cell r="U146">
            <v>54.498954462048914</v>
          </cell>
          <cell r="V146">
            <v>52.11555057239876</v>
          </cell>
          <cell r="W146">
            <v>56.076160397698125</v>
          </cell>
          <cell r="X146">
            <v>53.965301242124099</v>
          </cell>
          <cell r="Y146">
            <v>51.382134593719265</v>
          </cell>
        </row>
        <row r="147">
          <cell r="B147">
            <v>39356</v>
          </cell>
          <cell r="C147">
            <v>0.25832295462835475</v>
          </cell>
          <cell r="D147">
            <v>53.415291444492702</v>
          </cell>
          <cell r="E147">
            <v>52.001209361270682</v>
          </cell>
          <cell r="F147">
            <v>54.381564856697615</v>
          </cell>
          <cell r="G147">
            <v>58.817078652041161</v>
          </cell>
          <cell r="H147">
            <v>58.505397297396122</v>
          </cell>
          <cell r="I147">
            <v>55.390937200006945</v>
          </cell>
          <cell r="J147">
            <v>53.385907027042521</v>
          </cell>
          <cell r="K147">
            <v>53.276446270981971</v>
          </cell>
          <cell r="L147">
            <v>52.863083451450585</v>
          </cell>
          <cell r="M147">
            <v>56.516288381167222</v>
          </cell>
          <cell r="N147">
            <v>57.175912656376987</v>
          </cell>
          <cell r="O147">
            <v>55.650275092389357</v>
          </cell>
          <cell r="P147">
            <v>51.585923174793699</v>
          </cell>
          <cell r="Q147">
            <v>52.922163534856672</v>
          </cell>
          <cell r="R147">
            <v>59.8582910023976</v>
          </cell>
          <cell r="S147">
            <v>50.704129644982935</v>
          </cell>
          <cell r="T147">
            <v>49.919420228376467</v>
          </cell>
          <cell r="U147">
            <v>50.33343153817205</v>
          </cell>
          <cell r="V147">
            <v>54.498954462048914</v>
          </cell>
          <cell r="W147">
            <v>52.11555057239876</v>
          </cell>
          <cell r="X147">
            <v>56.076160397698125</v>
          </cell>
          <cell r="Y147">
            <v>53.965301242124099</v>
          </cell>
        </row>
        <row r="148">
          <cell r="B148">
            <v>39387</v>
          </cell>
          <cell r="C148">
            <v>0.24649675598801912</v>
          </cell>
          <cell r="D148">
            <v>54.829653194987664</v>
          </cell>
          <cell r="E148">
            <v>53.415291444492702</v>
          </cell>
          <cell r="F148">
            <v>52.001209361270682</v>
          </cell>
          <cell r="G148">
            <v>54.381564856697615</v>
          </cell>
          <cell r="H148">
            <v>58.817078652041161</v>
          </cell>
          <cell r="I148">
            <v>58.505397297396122</v>
          </cell>
          <cell r="J148">
            <v>55.390937200006945</v>
          </cell>
          <cell r="K148">
            <v>53.385907027042521</v>
          </cell>
          <cell r="L148">
            <v>53.276446270981971</v>
          </cell>
          <cell r="M148">
            <v>52.863083451450585</v>
          </cell>
          <cell r="N148">
            <v>56.516288381167222</v>
          </cell>
          <cell r="O148">
            <v>57.175912656376987</v>
          </cell>
          <cell r="P148">
            <v>55.650275092389357</v>
          </cell>
          <cell r="Q148">
            <v>51.585923174793699</v>
          </cell>
          <cell r="R148">
            <v>52.922163534856672</v>
          </cell>
          <cell r="S148">
            <v>59.8582910023976</v>
          </cell>
          <cell r="T148">
            <v>50.704129644982935</v>
          </cell>
          <cell r="U148">
            <v>49.919420228376467</v>
          </cell>
          <cell r="V148">
            <v>50.33343153817205</v>
          </cell>
          <cell r="W148">
            <v>54.498954462048914</v>
          </cell>
          <cell r="X148">
            <v>52.11555057239876</v>
          </cell>
          <cell r="Y148">
            <v>56.076160397698125</v>
          </cell>
        </row>
        <row r="149">
          <cell r="B149">
            <v>39417</v>
          </cell>
          <cell r="C149">
            <v>0.20263556317609188</v>
          </cell>
          <cell r="D149">
            <v>54.995734631762161</v>
          </cell>
          <cell r="E149">
            <v>54.829653194987664</v>
          </cell>
          <cell r="F149">
            <v>53.415291444492702</v>
          </cell>
          <cell r="G149">
            <v>52.001209361270682</v>
          </cell>
          <cell r="H149">
            <v>54.381564856697615</v>
          </cell>
          <cell r="I149">
            <v>58.817078652041161</v>
          </cell>
          <cell r="J149">
            <v>58.505397297396122</v>
          </cell>
          <cell r="K149">
            <v>55.390937200006945</v>
          </cell>
          <cell r="L149">
            <v>53.385907027042521</v>
          </cell>
          <cell r="M149">
            <v>53.276446270981971</v>
          </cell>
          <cell r="N149">
            <v>52.863083451450585</v>
          </cell>
          <cell r="O149">
            <v>56.516288381167222</v>
          </cell>
          <cell r="P149">
            <v>57.175912656376987</v>
          </cell>
          <cell r="Q149">
            <v>55.650275092389357</v>
          </cell>
          <cell r="R149">
            <v>51.585923174793699</v>
          </cell>
          <cell r="S149">
            <v>52.922163534856672</v>
          </cell>
          <cell r="T149">
            <v>59.8582910023976</v>
          </cell>
          <cell r="U149">
            <v>50.704129644982935</v>
          </cell>
          <cell r="V149">
            <v>49.919420228376467</v>
          </cell>
          <cell r="W149">
            <v>50.33343153817205</v>
          </cell>
          <cell r="X149">
            <v>54.498954462048914</v>
          </cell>
          <cell r="Y149">
            <v>52.11555057239876</v>
          </cell>
        </row>
        <row r="150">
          <cell r="B150">
            <v>39448</v>
          </cell>
          <cell r="C150">
            <v>0.22152180454898818</v>
          </cell>
          <cell r="D150">
            <v>50.69662828820389</v>
          </cell>
          <cell r="E150">
            <v>54.995734631762161</v>
          </cell>
          <cell r="F150">
            <v>54.829653194987664</v>
          </cell>
          <cell r="G150">
            <v>53.415291444492702</v>
          </cell>
          <cell r="H150">
            <v>52.001209361270682</v>
          </cell>
          <cell r="I150">
            <v>54.381564856697615</v>
          </cell>
          <cell r="J150">
            <v>58.817078652041161</v>
          </cell>
          <cell r="K150">
            <v>58.505397297396122</v>
          </cell>
          <cell r="L150">
            <v>55.390937200006945</v>
          </cell>
          <cell r="M150">
            <v>53.385907027042521</v>
          </cell>
          <cell r="N150">
            <v>53.276446270981971</v>
          </cell>
          <cell r="O150">
            <v>52.863083451450585</v>
          </cell>
          <cell r="P150">
            <v>56.516288381167222</v>
          </cell>
          <cell r="Q150">
            <v>57.175912656376987</v>
          </cell>
          <cell r="R150">
            <v>55.650275092389357</v>
          </cell>
          <cell r="S150">
            <v>51.585923174793699</v>
          </cell>
          <cell r="T150">
            <v>52.922163534856672</v>
          </cell>
          <cell r="U150">
            <v>59.8582910023976</v>
          </cell>
          <cell r="V150">
            <v>50.704129644982935</v>
          </cell>
          <cell r="W150">
            <v>49.919420228376467</v>
          </cell>
          <cell r="X150">
            <v>50.33343153817205</v>
          </cell>
          <cell r="Y150">
            <v>54.498954462048914</v>
          </cell>
        </row>
        <row r="151">
          <cell r="B151">
            <v>39479</v>
          </cell>
          <cell r="C151">
            <v>0.18793868030405059</v>
          </cell>
          <cell r="D151">
            <v>41.84723448828278</v>
          </cell>
          <cell r="E151">
            <v>50.69662828820389</v>
          </cell>
          <cell r="F151">
            <v>54.995734631762161</v>
          </cell>
          <cell r="G151">
            <v>54.829653194987664</v>
          </cell>
          <cell r="H151">
            <v>53.415291444492702</v>
          </cell>
          <cell r="I151">
            <v>52.001209361270682</v>
          </cell>
          <cell r="J151">
            <v>54.381564856697615</v>
          </cell>
          <cell r="K151">
            <v>58.817078652041161</v>
          </cell>
          <cell r="L151">
            <v>58.505397297396122</v>
          </cell>
          <cell r="M151">
            <v>55.390937200006945</v>
          </cell>
          <cell r="N151">
            <v>53.385907027042521</v>
          </cell>
          <cell r="O151">
            <v>53.276446270981971</v>
          </cell>
          <cell r="P151">
            <v>52.863083451450585</v>
          </cell>
          <cell r="Q151">
            <v>56.516288381167222</v>
          </cell>
          <cell r="R151">
            <v>57.175912656376987</v>
          </cell>
          <cell r="S151">
            <v>55.650275092389357</v>
          </cell>
          <cell r="T151">
            <v>51.585923174793699</v>
          </cell>
          <cell r="U151">
            <v>52.922163534856672</v>
          </cell>
          <cell r="V151">
            <v>59.8582910023976</v>
          </cell>
          <cell r="W151">
            <v>50.704129644982935</v>
          </cell>
          <cell r="X151">
            <v>49.919420228376467</v>
          </cell>
          <cell r="Y151">
            <v>50.33343153817205</v>
          </cell>
        </row>
        <row r="152">
          <cell r="B152">
            <v>39508</v>
          </cell>
          <cell r="C152">
            <v>0.18750391621536955</v>
          </cell>
          <cell r="D152">
            <v>39.683774782906411</v>
          </cell>
          <cell r="E152">
            <v>41.84723448828278</v>
          </cell>
          <cell r="F152">
            <v>50.69662828820389</v>
          </cell>
          <cell r="G152">
            <v>54.995734631762161</v>
          </cell>
          <cell r="H152">
            <v>54.829653194987664</v>
          </cell>
          <cell r="I152">
            <v>53.415291444492702</v>
          </cell>
          <cell r="J152">
            <v>52.001209361270682</v>
          </cell>
          <cell r="K152">
            <v>54.381564856697615</v>
          </cell>
          <cell r="L152">
            <v>58.817078652041161</v>
          </cell>
          <cell r="M152">
            <v>58.505397297396122</v>
          </cell>
          <cell r="N152">
            <v>55.390937200006945</v>
          </cell>
          <cell r="O152">
            <v>53.385907027042521</v>
          </cell>
          <cell r="P152">
            <v>53.276446270981971</v>
          </cell>
          <cell r="Q152">
            <v>52.863083451450585</v>
          </cell>
          <cell r="R152">
            <v>56.516288381167222</v>
          </cell>
          <cell r="S152">
            <v>57.175912656376987</v>
          </cell>
          <cell r="T152">
            <v>55.650275092389357</v>
          </cell>
          <cell r="U152">
            <v>51.585923174793699</v>
          </cell>
          <cell r="V152">
            <v>52.922163534856672</v>
          </cell>
          <cell r="W152">
            <v>59.8582910023976</v>
          </cell>
          <cell r="X152">
            <v>50.704129644982935</v>
          </cell>
          <cell r="Y152">
            <v>49.919420228376467</v>
          </cell>
        </row>
        <row r="153">
          <cell r="B153">
            <v>39539</v>
          </cell>
          <cell r="C153">
            <v>0.17406419700930309</v>
          </cell>
          <cell r="D153">
            <v>45.54182462704938</v>
          </cell>
          <cell r="E153">
            <v>39.683774782906411</v>
          </cell>
          <cell r="F153">
            <v>41.84723448828278</v>
          </cell>
          <cell r="G153">
            <v>50.69662828820389</v>
          </cell>
          <cell r="H153">
            <v>54.995734631762161</v>
          </cell>
          <cell r="I153">
            <v>54.829653194987664</v>
          </cell>
          <cell r="J153">
            <v>53.415291444492702</v>
          </cell>
          <cell r="K153">
            <v>52.001209361270682</v>
          </cell>
          <cell r="L153">
            <v>54.381564856697615</v>
          </cell>
          <cell r="M153">
            <v>58.817078652041161</v>
          </cell>
          <cell r="N153">
            <v>58.505397297396122</v>
          </cell>
          <cell r="O153">
            <v>55.390937200006945</v>
          </cell>
          <cell r="P153">
            <v>53.385907027042521</v>
          </cell>
          <cell r="Q153">
            <v>53.276446270981971</v>
          </cell>
          <cell r="R153">
            <v>52.863083451450585</v>
          </cell>
          <cell r="S153">
            <v>56.516288381167222</v>
          </cell>
          <cell r="T153">
            <v>57.175912656376987</v>
          </cell>
          <cell r="U153">
            <v>55.650275092389357</v>
          </cell>
          <cell r="V153">
            <v>51.585923174793699</v>
          </cell>
          <cell r="W153">
            <v>52.922163534856672</v>
          </cell>
          <cell r="X153">
            <v>59.8582910023976</v>
          </cell>
          <cell r="Y153">
            <v>50.704129644982935</v>
          </cell>
        </row>
        <row r="154">
          <cell r="B154">
            <v>39569</v>
          </cell>
          <cell r="C154">
            <v>0.18750521455183633</v>
          </cell>
          <cell r="D154">
            <v>43.379670708863259</v>
          </cell>
          <cell r="E154">
            <v>45.54182462704938</v>
          </cell>
          <cell r="F154">
            <v>39.683774782906411</v>
          </cell>
          <cell r="G154">
            <v>41.84723448828278</v>
          </cell>
          <cell r="H154">
            <v>50.69662828820389</v>
          </cell>
          <cell r="I154">
            <v>54.995734631762161</v>
          </cell>
          <cell r="J154">
            <v>54.829653194987664</v>
          </cell>
          <cell r="K154">
            <v>53.415291444492702</v>
          </cell>
          <cell r="L154">
            <v>52.001209361270682</v>
          </cell>
          <cell r="M154">
            <v>54.381564856697615</v>
          </cell>
          <cell r="N154">
            <v>58.817078652041161</v>
          </cell>
          <cell r="O154">
            <v>58.505397297396122</v>
          </cell>
          <cell r="P154">
            <v>55.390937200006945</v>
          </cell>
          <cell r="Q154">
            <v>53.385907027042521</v>
          </cell>
          <cell r="R154">
            <v>53.276446270981971</v>
          </cell>
          <cell r="S154">
            <v>52.863083451450585</v>
          </cell>
          <cell r="T154">
            <v>56.516288381167222</v>
          </cell>
          <cell r="U154">
            <v>57.175912656376987</v>
          </cell>
          <cell r="V154">
            <v>55.650275092389357</v>
          </cell>
          <cell r="W154">
            <v>51.585923174793699</v>
          </cell>
          <cell r="X154">
            <v>52.922163534856672</v>
          </cell>
          <cell r="Y154">
            <v>59.8582910023976</v>
          </cell>
        </row>
        <row r="155">
          <cell r="B155">
            <v>39600</v>
          </cell>
          <cell r="C155">
            <v>0.19485310696248193</v>
          </cell>
          <cell r="D155">
            <v>46.112892745603553</v>
          </cell>
          <cell r="E155">
            <v>43.379670708863259</v>
          </cell>
          <cell r="F155">
            <v>45.54182462704938</v>
          </cell>
          <cell r="G155">
            <v>39.683774782906411</v>
          </cell>
          <cell r="H155">
            <v>41.84723448828278</v>
          </cell>
          <cell r="I155">
            <v>50.69662828820389</v>
          </cell>
          <cell r="J155">
            <v>54.995734631762161</v>
          </cell>
          <cell r="K155">
            <v>54.829653194987664</v>
          </cell>
          <cell r="L155">
            <v>53.415291444492702</v>
          </cell>
          <cell r="M155">
            <v>52.001209361270682</v>
          </cell>
          <cell r="N155">
            <v>54.381564856697615</v>
          </cell>
          <cell r="O155">
            <v>58.817078652041161</v>
          </cell>
          <cell r="P155">
            <v>58.505397297396122</v>
          </cell>
          <cell r="Q155">
            <v>55.390937200006945</v>
          </cell>
          <cell r="R155">
            <v>53.385907027042521</v>
          </cell>
          <cell r="S155">
            <v>53.276446270981971</v>
          </cell>
          <cell r="T155">
            <v>52.863083451450585</v>
          </cell>
          <cell r="U155">
            <v>56.516288381167222</v>
          </cell>
          <cell r="V155">
            <v>57.175912656376987</v>
          </cell>
          <cell r="W155">
            <v>55.650275092389357</v>
          </cell>
          <cell r="X155">
            <v>51.585923174793699</v>
          </cell>
          <cell r="Y155">
            <v>52.922163534856672</v>
          </cell>
        </row>
        <row r="156">
          <cell r="B156">
            <v>39630</v>
          </cell>
          <cell r="C156">
            <v>0.1607150809378548</v>
          </cell>
          <cell r="D156">
            <v>46.767456909229963</v>
          </cell>
          <cell r="E156">
            <v>46.112892745603553</v>
          </cell>
          <cell r="F156">
            <v>43.379670708863259</v>
          </cell>
          <cell r="G156">
            <v>45.54182462704938</v>
          </cell>
          <cell r="H156">
            <v>39.683774782906411</v>
          </cell>
          <cell r="I156">
            <v>41.84723448828278</v>
          </cell>
          <cell r="J156">
            <v>50.69662828820389</v>
          </cell>
          <cell r="K156">
            <v>54.995734631762161</v>
          </cell>
          <cell r="L156">
            <v>54.829653194987664</v>
          </cell>
          <cell r="M156">
            <v>53.415291444492702</v>
          </cell>
          <cell r="N156">
            <v>52.001209361270682</v>
          </cell>
          <cell r="O156">
            <v>54.381564856697615</v>
          </cell>
          <cell r="P156">
            <v>58.817078652041161</v>
          </cell>
          <cell r="Q156">
            <v>58.505397297396122</v>
          </cell>
          <cell r="R156">
            <v>55.390937200006945</v>
          </cell>
          <cell r="S156">
            <v>53.385907027042521</v>
          </cell>
          <cell r="T156">
            <v>53.276446270981971</v>
          </cell>
          <cell r="U156">
            <v>52.863083451450585</v>
          </cell>
          <cell r="V156">
            <v>56.516288381167222</v>
          </cell>
          <cell r="W156">
            <v>57.175912656376987</v>
          </cell>
          <cell r="X156">
            <v>55.650275092389357</v>
          </cell>
          <cell r="Y156">
            <v>51.585923174793699</v>
          </cell>
        </row>
        <row r="157">
          <cell r="B157">
            <v>39661</v>
          </cell>
          <cell r="C157">
            <v>0.12997881931244226</v>
          </cell>
          <cell r="D157">
            <v>47.561397440332065</v>
          </cell>
          <cell r="E157">
            <v>46.767456909229963</v>
          </cell>
          <cell r="F157">
            <v>46.112892745603553</v>
          </cell>
          <cell r="G157">
            <v>43.379670708863259</v>
          </cell>
          <cell r="H157">
            <v>45.54182462704938</v>
          </cell>
          <cell r="I157">
            <v>39.683774782906411</v>
          </cell>
          <cell r="J157">
            <v>41.84723448828278</v>
          </cell>
          <cell r="K157">
            <v>50.69662828820389</v>
          </cell>
          <cell r="L157">
            <v>54.995734631762161</v>
          </cell>
          <cell r="M157">
            <v>54.829653194987664</v>
          </cell>
          <cell r="N157">
            <v>53.415291444492702</v>
          </cell>
          <cell r="O157">
            <v>52.001209361270682</v>
          </cell>
          <cell r="P157">
            <v>54.381564856697615</v>
          </cell>
          <cell r="Q157">
            <v>58.817078652041161</v>
          </cell>
          <cell r="R157">
            <v>58.505397297396122</v>
          </cell>
          <cell r="S157">
            <v>55.390937200006945</v>
          </cell>
          <cell r="T157">
            <v>53.385907027042521</v>
          </cell>
          <cell r="U157">
            <v>53.276446270981971</v>
          </cell>
          <cell r="V157">
            <v>52.863083451450585</v>
          </cell>
          <cell r="W157">
            <v>56.516288381167222</v>
          </cell>
          <cell r="X157">
            <v>57.175912656376987</v>
          </cell>
          <cell r="Y157">
            <v>55.650275092389357</v>
          </cell>
        </row>
        <row r="158">
          <cell r="B158">
            <v>39692</v>
          </cell>
          <cell r="C158">
            <v>0.12890983558158386</v>
          </cell>
          <cell r="D158">
            <v>41.395712909441237</v>
          </cell>
          <cell r="E158">
            <v>47.561397440332065</v>
          </cell>
          <cell r="F158">
            <v>46.767456909229963</v>
          </cell>
          <cell r="G158">
            <v>46.112892745603553</v>
          </cell>
          <cell r="H158">
            <v>43.379670708863259</v>
          </cell>
          <cell r="I158">
            <v>45.54182462704938</v>
          </cell>
          <cell r="J158">
            <v>39.683774782906411</v>
          </cell>
          <cell r="K158">
            <v>41.84723448828278</v>
          </cell>
          <cell r="L158">
            <v>50.69662828820389</v>
          </cell>
          <cell r="M158">
            <v>54.995734631762161</v>
          </cell>
          <cell r="N158">
            <v>54.829653194987664</v>
          </cell>
          <cell r="O158">
            <v>53.415291444492702</v>
          </cell>
          <cell r="P158">
            <v>52.001209361270682</v>
          </cell>
          <cell r="Q158">
            <v>54.381564856697615</v>
          </cell>
          <cell r="R158">
            <v>58.817078652041161</v>
          </cell>
          <cell r="S158">
            <v>58.505397297396122</v>
          </cell>
          <cell r="T158">
            <v>55.390937200006945</v>
          </cell>
          <cell r="U158">
            <v>53.385907027042521</v>
          </cell>
          <cell r="V158">
            <v>53.276446270981971</v>
          </cell>
          <cell r="W158">
            <v>52.863083451450585</v>
          </cell>
          <cell r="X158">
            <v>56.516288381167222</v>
          </cell>
          <cell r="Y158">
            <v>57.175912656376987</v>
          </cell>
        </row>
        <row r="159">
          <cell r="B159">
            <v>39722</v>
          </cell>
          <cell r="C159">
            <v>9.0896508138796905E-2</v>
          </cell>
          <cell r="D159">
            <v>36.208769419107888</v>
          </cell>
          <cell r="E159">
            <v>41.395712909441237</v>
          </cell>
          <cell r="F159">
            <v>47.561397440332065</v>
          </cell>
          <cell r="G159">
            <v>46.767456909229963</v>
          </cell>
          <cell r="H159">
            <v>46.112892745603553</v>
          </cell>
          <cell r="I159">
            <v>43.379670708863259</v>
          </cell>
          <cell r="J159">
            <v>45.54182462704938</v>
          </cell>
          <cell r="K159">
            <v>39.683774782906411</v>
          </cell>
          <cell r="L159">
            <v>41.84723448828278</v>
          </cell>
          <cell r="M159">
            <v>50.69662828820389</v>
          </cell>
          <cell r="N159">
            <v>54.995734631762161</v>
          </cell>
          <cell r="O159">
            <v>54.829653194987664</v>
          </cell>
          <cell r="P159">
            <v>53.415291444492702</v>
          </cell>
          <cell r="Q159">
            <v>52.001209361270682</v>
          </cell>
          <cell r="R159">
            <v>54.381564856697615</v>
          </cell>
          <cell r="S159">
            <v>58.817078652041161</v>
          </cell>
          <cell r="T159">
            <v>58.505397297396122</v>
          </cell>
          <cell r="U159">
            <v>55.390937200006945</v>
          </cell>
          <cell r="V159">
            <v>53.385907027042521</v>
          </cell>
          <cell r="W159">
            <v>53.276446270981971</v>
          </cell>
          <cell r="X159">
            <v>52.863083451450585</v>
          </cell>
          <cell r="Y159">
            <v>56.516288381167222</v>
          </cell>
        </row>
        <row r="160">
          <cell r="B160">
            <v>39753</v>
          </cell>
          <cell r="C160">
            <v>6.5000000000000002E-2</v>
          </cell>
          <cell r="D160">
            <v>34.748877567636733</v>
          </cell>
          <cell r="E160">
            <v>36.208769419107888</v>
          </cell>
          <cell r="F160">
            <v>41.395712909441237</v>
          </cell>
          <cell r="G160">
            <v>47.561397440332065</v>
          </cell>
          <cell r="H160">
            <v>46.767456909229963</v>
          </cell>
          <cell r="I160">
            <v>46.112892745603553</v>
          </cell>
          <cell r="J160">
            <v>43.379670708863259</v>
          </cell>
          <cell r="K160">
            <v>45.54182462704938</v>
          </cell>
          <cell r="L160">
            <v>39.683774782906411</v>
          </cell>
          <cell r="M160">
            <v>41.84723448828278</v>
          </cell>
          <cell r="N160">
            <v>50.69662828820389</v>
          </cell>
          <cell r="O160">
            <v>54.995734631762161</v>
          </cell>
          <cell r="P160">
            <v>54.829653194987664</v>
          </cell>
          <cell r="Q160">
            <v>53.415291444492702</v>
          </cell>
          <cell r="R160">
            <v>52.001209361270682</v>
          </cell>
          <cell r="S160">
            <v>54.381564856697615</v>
          </cell>
          <cell r="T160">
            <v>58.817078652041161</v>
          </cell>
          <cell r="U160">
            <v>58.505397297396122</v>
          </cell>
          <cell r="V160">
            <v>55.390937200006945</v>
          </cell>
          <cell r="W160">
            <v>53.385907027042521</v>
          </cell>
          <cell r="X160">
            <v>53.276446270981971</v>
          </cell>
          <cell r="Y160">
            <v>52.863083451450585</v>
          </cell>
        </row>
        <row r="161">
          <cell r="B161">
            <v>39783</v>
          </cell>
          <cell r="C161">
            <v>6.0600000000000001E-2</v>
          </cell>
          <cell r="D161">
            <v>34.1</v>
          </cell>
          <cell r="E161">
            <v>34.748877567636733</v>
          </cell>
          <cell r="F161">
            <v>36.208769419107888</v>
          </cell>
          <cell r="G161">
            <v>41.395712909441237</v>
          </cell>
          <cell r="H161">
            <v>47.561397440332065</v>
          </cell>
          <cell r="I161">
            <v>46.767456909229963</v>
          </cell>
          <cell r="J161">
            <v>46.112892745603553</v>
          </cell>
          <cell r="K161">
            <v>43.379670708863259</v>
          </cell>
          <cell r="L161">
            <v>45.54182462704938</v>
          </cell>
          <cell r="M161">
            <v>39.683774782906411</v>
          </cell>
          <cell r="N161">
            <v>41.84723448828278</v>
          </cell>
          <cell r="O161">
            <v>50.69662828820389</v>
          </cell>
          <cell r="P161">
            <v>54.995734631762161</v>
          </cell>
          <cell r="Q161">
            <v>54.829653194987664</v>
          </cell>
          <cell r="R161">
            <v>53.415291444492702</v>
          </cell>
          <cell r="S161">
            <v>52.001209361270682</v>
          </cell>
          <cell r="T161">
            <v>54.381564856697615</v>
          </cell>
          <cell r="U161">
            <v>58.817078652041161</v>
          </cell>
          <cell r="V161">
            <v>58.505397297396122</v>
          </cell>
          <cell r="W161">
            <v>55.390937200006945</v>
          </cell>
          <cell r="X161">
            <v>53.385907027042521</v>
          </cell>
          <cell r="Y161">
            <v>53.276446270981971</v>
          </cell>
        </row>
        <row r="162">
          <cell r="B162">
            <v>39814</v>
          </cell>
          <cell r="C162">
            <v>-8.7506575824058963E-4</v>
          </cell>
          <cell r="D162">
            <v>33.299999999999997</v>
          </cell>
          <cell r="E162">
            <v>34.1</v>
          </cell>
          <cell r="F162">
            <v>34.748877567636733</v>
          </cell>
          <cell r="G162">
            <v>36.208769419107888</v>
          </cell>
          <cell r="H162">
            <v>41.395712909441237</v>
          </cell>
          <cell r="I162">
            <v>47.561397440332065</v>
          </cell>
          <cell r="J162">
            <v>46.767456909229963</v>
          </cell>
          <cell r="K162">
            <v>46.112892745603553</v>
          </cell>
          <cell r="L162">
            <v>43.379670708863259</v>
          </cell>
          <cell r="M162">
            <v>45.54182462704938</v>
          </cell>
          <cell r="N162">
            <v>39.683774782906411</v>
          </cell>
          <cell r="O162">
            <v>41.84723448828278</v>
          </cell>
          <cell r="P162">
            <v>50.69662828820389</v>
          </cell>
          <cell r="Q162">
            <v>54.995734631762161</v>
          </cell>
          <cell r="R162">
            <v>54.829653194987664</v>
          </cell>
          <cell r="S162">
            <v>53.415291444492702</v>
          </cell>
          <cell r="T162">
            <v>52.001209361270682</v>
          </cell>
          <cell r="U162">
            <v>54.381564856697615</v>
          </cell>
          <cell r="V162">
            <v>58.817078652041161</v>
          </cell>
          <cell r="W162">
            <v>58.505397297396122</v>
          </cell>
          <cell r="X162">
            <v>55.390937200006945</v>
          </cell>
          <cell r="Y162">
            <v>53.385907027042521</v>
          </cell>
        </row>
        <row r="163">
          <cell r="B163">
            <v>39845</v>
          </cell>
          <cell r="C163">
            <v>-2.3363173510502211E-3</v>
          </cell>
          <cell r="D163">
            <v>35.299999999999997</v>
          </cell>
          <cell r="E163">
            <v>33.299999999999997</v>
          </cell>
          <cell r="F163">
            <v>34.1</v>
          </cell>
          <cell r="G163">
            <v>34.748877567636733</v>
          </cell>
          <cell r="H163">
            <v>36.208769419107888</v>
          </cell>
          <cell r="I163">
            <v>41.395712909441237</v>
          </cell>
          <cell r="J163">
            <v>47.561397440332065</v>
          </cell>
          <cell r="K163">
            <v>46.767456909229963</v>
          </cell>
          <cell r="L163">
            <v>46.112892745603553</v>
          </cell>
          <cell r="M163">
            <v>43.379670708863259</v>
          </cell>
          <cell r="N163">
            <v>45.54182462704938</v>
          </cell>
          <cell r="O163">
            <v>39.683774782906411</v>
          </cell>
          <cell r="P163">
            <v>41.84723448828278</v>
          </cell>
          <cell r="Q163">
            <v>50.69662828820389</v>
          </cell>
          <cell r="R163">
            <v>54.995734631762161</v>
          </cell>
          <cell r="S163">
            <v>54.829653194987664</v>
          </cell>
          <cell r="T163">
            <v>53.415291444492702</v>
          </cell>
          <cell r="U163">
            <v>52.001209361270682</v>
          </cell>
          <cell r="V163">
            <v>54.381564856697615</v>
          </cell>
          <cell r="W163">
            <v>58.817078652041161</v>
          </cell>
          <cell r="X163">
            <v>58.505397297396122</v>
          </cell>
          <cell r="Y163">
            <v>55.390937200006945</v>
          </cell>
        </row>
        <row r="164">
          <cell r="B164">
            <v>39881</v>
          </cell>
          <cell r="C164">
            <v>1.1595885282396967E-2</v>
          </cell>
          <cell r="D164">
            <v>43.7</v>
          </cell>
          <cell r="E164">
            <v>35.299999999999997</v>
          </cell>
          <cell r="F164">
            <v>33.299999999999997</v>
          </cell>
          <cell r="G164">
            <v>34.1</v>
          </cell>
          <cell r="H164">
            <v>34.748877567636733</v>
          </cell>
          <cell r="I164">
            <v>36.208769419107888</v>
          </cell>
          <cell r="J164">
            <v>41.395712909441237</v>
          </cell>
          <cell r="K164">
            <v>47.561397440332065</v>
          </cell>
          <cell r="L164">
            <v>46.767456909229963</v>
          </cell>
          <cell r="M164">
            <v>46.112892745603553</v>
          </cell>
          <cell r="N164">
            <v>43.379670708863259</v>
          </cell>
          <cell r="O164">
            <v>45.54182462704938</v>
          </cell>
          <cell r="P164">
            <v>39.683774782906411</v>
          </cell>
          <cell r="Q164">
            <v>41.84723448828278</v>
          </cell>
          <cell r="R164">
            <v>50.69662828820389</v>
          </cell>
          <cell r="S164">
            <v>54.995734631762161</v>
          </cell>
          <cell r="T164">
            <v>54.829653194987664</v>
          </cell>
          <cell r="U164">
            <v>53.415291444492702</v>
          </cell>
          <cell r="V164">
            <v>52.001209361270682</v>
          </cell>
          <cell r="W164">
            <v>54.381564856697615</v>
          </cell>
          <cell r="X164">
            <v>58.817078652041161</v>
          </cell>
          <cell r="Y164">
            <v>58.505397297396122</v>
          </cell>
        </row>
        <row r="165">
          <cell r="B165">
            <v>39904</v>
          </cell>
          <cell r="C165">
            <v>1.9900646696052959E-2</v>
          </cell>
          <cell r="D165">
            <v>42.8</v>
          </cell>
          <cell r="F165">
            <v>35.299999999999997</v>
          </cell>
          <cell r="G165">
            <v>33.299999999999997</v>
          </cell>
          <cell r="H165">
            <v>34.1</v>
          </cell>
          <cell r="I165">
            <v>34.748877567636733</v>
          </cell>
          <cell r="J165">
            <v>36.208769419107888</v>
          </cell>
          <cell r="K165">
            <v>41.395712909441237</v>
          </cell>
          <cell r="L165">
            <v>47.561397440332065</v>
          </cell>
          <cell r="M165">
            <v>46.767456909229963</v>
          </cell>
          <cell r="N165">
            <v>46.112892745603553</v>
          </cell>
          <cell r="O165">
            <v>43.379670708863259</v>
          </cell>
          <cell r="P165">
            <v>45.54182462704938</v>
          </cell>
          <cell r="Q165">
            <v>39.683774782906411</v>
          </cell>
          <cell r="R165">
            <v>41.84723448828278</v>
          </cell>
          <cell r="S165">
            <v>50.69662828820389</v>
          </cell>
          <cell r="T165">
            <v>54.995734631762161</v>
          </cell>
          <cell r="U165">
            <v>54.829653194987664</v>
          </cell>
          <cell r="V165">
            <v>53.415291444492702</v>
          </cell>
          <cell r="W165">
            <v>52.001209361270682</v>
          </cell>
          <cell r="X165">
            <v>54.381564856697615</v>
          </cell>
          <cell r="Y165">
            <v>58.817078652041161</v>
          </cell>
        </row>
        <row r="166">
          <cell r="B166">
            <v>39934</v>
          </cell>
          <cell r="D166">
            <v>42.9</v>
          </cell>
          <cell r="G166">
            <v>35.299999999999997</v>
          </cell>
          <cell r="H166">
            <v>33.299999999999997</v>
          </cell>
          <cell r="I166">
            <v>34.1</v>
          </cell>
          <cell r="J166">
            <v>34.748877567636733</v>
          </cell>
          <cell r="K166">
            <v>36.208769419107888</v>
          </cell>
          <cell r="L166">
            <v>41.395712909441237</v>
          </cell>
          <cell r="M166">
            <v>47.561397440332065</v>
          </cell>
          <cell r="N166">
            <v>46.767456909229963</v>
          </cell>
          <cell r="O166">
            <v>46.112892745603553</v>
          </cell>
          <cell r="P166">
            <v>43.379670708863259</v>
          </cell>
          <cell r="Q166">
            <v>45.54182462704938</v>
          </cell>
          <cell r="R166">
            <v>39.683774782906411</v>
          </cell>
          <cell r="S166">
            <v>41.84723448828278</v>
          </cell>
          <cell r="T166">
            <v>50.69662828820389</v>
          </cell>
          <cell r="U166">
            <v>54.995734631762161</v>
          </cell>
          <cell r="V166">
            <v>54.829653194987664</v>
          </cell>
          <cell r="W166">
            <v>53.415291444492702</v>
          </cell>
          <cell r="X166">
            <v>52.001209361270682</v>
          </cell>
          <cell r="Y166">
            <v>54.381564856697615</v>
          </cell>
        </row>
        <row r="167">
          <cell r="B167">
            <v>39965</v>
          </cell>
          <cell r="D167">
            <v>37.700000000000003</v>
          </cell>
          <cell r="H167">
            <v>35.299999999999997</v>
          </cell>
          <cell r="I167">
            <v>33.299999999999997</v>
          </cell>
          <cell r="J167">
            <v>34.1</v>
          </cell>
          <cell r="K167">
            <v>34.748877567636733</v>
          </cell>
          <cell r="L167">
            <v>36.208769419107888</v>
          </cell>
          <cell r="M167">
            <v>41.395712909441237</v>
          </cell>
          <cell r="N167">
            <v>47.561397440332065</v>
          </cell>
          <cell r="O167">
            <v>46.767456909229963</v>
          </cell>
          <cell r="P167">
            <v>46.112892745603553</v>
          </cell>
          <cell r="Q167">
            <v>43.379670708863259</v>
          </cell>
          <cell r="R167">
            <v>45.54182462704938</v>
          </cell>
          <cell r="S167">
            <v>39.683774782906411</v>
          </cell>
          <cell r="T167">
            <v>41.84723448828278</v>
          </cell>
          <cell r="U167">
            <v>50.69662828820389</v>
          </cell>
          <cell r="V167">
            <v>54.995734631762161</v>
          </cell>
          <cell r="W167">
            <v>54.829653194987664</v>
          </cell>
          <cell r="X167">
            <v>53.415291444492702</v>
          </cell>
          <cell r="Y167">
            <v>52.001209361270682</v>
          </cell>
        </row>
        <row r="168">
          <cell r="I168">
            <v>35.299999999999997</v>
          </cell>
          <cell r="J168">
            <v>33.299999999999997</v>
          </cell>
          <cell r="K168">
            <v>34.1</v>
          </cell>
          <cell r="L168">
            <v>34.748877567636733</v>
          </cell>
          <cell r="M168">
            <v>36.208769419107888</v>
          </cell>
          <cell r="N168">
            <v>41.395712909441237</v>
          </cell>
          <cell r="O168">
            <v>47.561397440332065</v>
          </cell>
          <cell r="P168">
            <v>46.767456909229963</v>
          </cell>
          <cell r="Q168">
            <v>46.112892745603553</v>
          </cell>
          <cell r="R168">
            <v>43.379670708863259</v>
          </cell>
          <cell r="S168">
            <v>45.54182462704938</v>
          </cell>
          <cell r="T168">
            <v>39.683774782906411</v>
          </cell>
          <cell r="U168">
            <v>41.84723448828278</v>
          </cell>
          <cell r="V168">
            <v>50.69662828820389</v>
          </cell>
          <cell r="W168">
            <v>54.995734631762161</v>
          </cell>
          <cell r="X168">
            <v>54.829653194987664</v>
          </cell>
          <cell r="Y168">
            <v>53.415291444492702</v>
          </cell>
        </row>
        <row r="169">
          <cell r="J169">
            <v>35.299999999999997</v>
          </cell>
          <cell r="K169">
            <v>33.299999999999997</v>
          </cell>
          <cell r="L169">
            <v>34.1</v>
          </cell>
          <cell r="M169">
            <v>34.748877567636733</v>
          </cell>
          <cell r="N169">
            <v>36.208769419107888</v>
          </cell>
          <cell r="O169">
            <v>41.395712909441237</v>
          </cell>
          <cell r="P169">
            <v>47.561397440332065</v>
          </cell>
          <cell r="Q169">
            <v>46.767456909229963</v>
          </cell>
          <cell r="R169">
            <v>46.112892745603553</v>
          </cell>
          <cell r="S169">
            <v>43.379670708863259</v>
          </cell>
          <cell r="T169">
            <v>45.54182462704938</v>
          </cell>
          <cell r="U169">
            <v>39.683774782906411</v>
          </cell>
          <cell r="V169">
            <v>41.84723448828278</v>
          </cell>
          <cell r="W169">
            <v>50.69662828820389</v>
          </cell>
          <cell r="X169">
            <v>54.995734631762161</v>
          </cell>
          <cell r="Y169">
            <v>54.829653194987664</v>
          </cell>
        </row>
        <row r="170">
          <cell r="K170">
            <v>35.299999999999997</v>
          </cell>
          <cell r="L170">
            <v>33.299999999999997</v>
          </cell>
          <cell r="M170">
            <v>34.1</v>
          </cell>
          <cell r="N170">
            <v>34.748877567636733</v>
          </cell>
          <cell r="O170">
            <v>36.208769419107888</v>
          </cell>
          <cell r="P170">
            <v>41.395712909441237</v>
          </cell>
          <cell r="Q170">
            <v>47.561397440332065</v>
          </cell>
          <cell r="R170">
            <v>46.767456909229963</v>
          </cell>
          <cell r="S170">
            <v>46.112892745603553</v>
          </cell>
          <cell r="T170">
            <v>43.379670708863259</v>
          </cell>
          <cell r="U170">
            <v>45.54182462704938</v>
          </cell>
          <cell r="V170">
            <v>39.683774782906411</v>
          </cell>
          <cell r="W170">
            <v>41.84723448828278</v>
          </cell>
          <cell r="X170">
            <v>50.69662828820389</v>
          </cell>
          <cell r="Y170">
            <v>54.995734631762161</v>
          </cell>
        </row>
        <row r="171">
          <cell r="L171">
            <v>35.299999999999997</v>
          </cell>
          <cell r="M171">
            <v>33.299999999999997</v>
          </cell>
          <cell r="N171">
            <v>34.1</v>
          </cell>
          <cell r="O171">
            <v>34.748877567636733</v>
          </cell>
          <cell r="P171">
            <v>36.208769419107888</v>
          </cell>
          <cell r="Q171">
            <v>41.395712909441237</v>
          </cell>
          <cell r="R171">
            <v>47.561397440332065</v>
          </cell>
          <cell r="S171">
            <v>46.767456909229963</v>
          </cell>
          <cell r="T171">
            <v>46.112892745603553</v>
          </cell>
          <cell r="U171">
            <v>43.379670708863259</v>
          </cell>
          <cell r="V171">
            <v>45.54182462704938</v>
          </cell>
          <cell r="W171">
            <v>39.683774782906411</v>
          </cell>
          <cell r="X171">
            <v>41.84723448828278</v>
          </cell>
          <cell r="Y171">
            <v>50.69662828820389</v>
          </cell>
        </row>
        <row r="172">
          <cell r="M172">
            <v>35.299999999999997</v>
          </cell>
          <cell r="N172">
            <v>33.299999999999997</v>
          </cell>
          <cell r="O172">
            <v>34.1</v>
          </cell>
          <cell r="P172">
            <v>34.748877567636733</v>
          </cell>
          <cell r="Q172">
            <v>36.208769419107888</v>
          </cell>
          <cell r="R172">
            <v>41.395712909441237</v>
          </cell>
          <cell r="S172">
            <v>47.561397440332065</v>
          </cell>
          <cell r="T172">
            <v>46.767456909229963</v>
          </cell>
          <cell r="U172">
            <v>46.112892745603553</v>
          </cell>
          <cell r="V172">
            <v>43.379670708863259</v>
          </cell>
          <cell r="W172">
            <v>45.54182462704938</v>
          </cell>
          <cell r="X172">
            <v>39.683774782906411</v>
          </cell>
          <cell r="Y172">
            <v>41.84723448828278</v>
          </cell>
        </row>
        <row r="173">
          <cell r="N173">
            <v>35.299999999999997</v>
          </cell>
          <cell r="O173">
            <v>33.299999999999997</v>
          </cell>
          <cell r="P173">
            <v>34.1</v>
          </cell>
          <cell r="Q173">
            <v>34.748877567636733</v>
          </cell>
          <cell r="R173">
            <v>36.208769419107888</v>
          </cell>
          <cell r="S173">
            <v>41.395712909441237</v>
          </cell>
          <cell r="T173">
            <v>47.561397440332065</v>
          </cell>
          <cell r="U173">
            <v>46.767456909229963</v>
          </cell>
          <cell r="V173">
            <v>46.112892745603553</v>
          </cell>
          <cell r="W173">
            <v>43.379670708863259</v>
          </cell>
          <cell r="X173">
            <v>45.54182462704938</v>
          </cell>
          <cell r="Y173">
            <v>39.683774782906411</v>
          </cell>
        </row>
        <row r="174">
          <cell r="O174">
            <v>35.299999999999997</v>
          </cell>
          <cell r="P174">
            <v>33.299999999999997</v>
          </cell>
          <cell r="Q174">
            <v>34.1</v>
          </cell>
          <cell r="R174">
            <v>34.748877567636733</v>
          </cell>
          <cell r="S174">
            <v>36.208769419107888</v>
          </cell>
          <cell r="T174">
            <v>41.395712909441237</v>
          </cell>
          <cell r="U174">
            <v>47.561397440332065</v>
          </cell>
          <cell r="V174">
            <v>46.767456909229963</v>
          </cell>
          <cell r="W174">
            <v>46.112892745603553</v>
          </cell>
          <cell r="X174">
            <v>43.379670708863259</v>
          </cell>
          <cell r="Y174">
            <v>45.54182462704938</v>
          </cell>
        </row>
        <row r="175">
          <cell r="P175">
            <v>35.299999999999997</v>
          </cell>
          <cell r="Q175">
            <v>33.299999999999997</v>
          </cell>
          <cell r="R175">
            <v>34.1</v>
          </cell>
          <cell r="S175">
            <v>34.748877567636733</v>
          </cell>
          <cell r="T175">
            <v>36.208769419107888</v>
          </cell>
          <cell r="U175">
            <v>41.395712909441237</v>
          </cell>
          <cell r="V175">
            <v>47.561397440332065</v>
          </cell>
          <cell r="W175">
            <v>46.767456909229963</v>
          </cell>
          <cell r="X175">
            <v>46.112892745603553</v>
          </cell>
          <cell r="Y175">
            <v>43.379670708863259</v>
          </cell>
        </row>
        <row r="176">
          <cell r="Q176">
            <v>35.299999999999997</v>
          </cell>
          <cell r="R176">
            <v>33.299999999999997</v>
          </cell>
          <cell r="S176">
            <v>34.1</v>
          </cell>
          <cell r="T176">
            <v>34.748877567636733</v>
          </cell>
          <cell r="U176">
            <v>36.208769419107888</v>
          </cell>
          <cell r="V176">
            <v>41.395712909441237</v>
          </cell>
          <cell r="W176">
            <v>47.561397440332065</v>
          </cell>
          <cell r="X176">
            <v>46.767456909229963</v>
          </cell>
          <cell r="Y176">
            <v>46.112892745603553</v>
          </cell>
        </row>
        <row r="177">
          <cell r="R177">
            <v>35.299999999999997</v>
          </cell>
          <cell r="S177">
            <v>33.299999999999997</v>
          </cell>
          <cell r="T177">
            <v>34.1</v>
          </cell>
          <cell r="U177">
            <v>34.748877567636733</v>
          </cell>
          <cell r="V177">
            <v>36.208769419107888</v>
          </cell>
          <cell r="W177">
            <v>41.395712909441237</v>
          </cell>
          <cell r="X177">
            <v>47.561397440332065</v>
          </cell>
          <cell r="Y177">
            <v>46.767456909229963</v>
          </cell>
        </row>
        <row r="178">
          <cell r="S178">
            <v>35.299999999999997</v>
          </cell>
          <cell r="T178">
            <v>33.299999999999997</v>
          </cell>
          <cell r="U178">
            <v>34.1</v>
          </cell>
          <cell r="V178">
            <v>34.748877567636733</v>
          </cell>
          <cell r="W178">
            <v>36.208769419107888</v>
          </cell>
          <cell r="X178">
            <v>41.395712909441237</v>
          </cell>
          <cell r="Y178">
            <v>47.561397440332065</v>
          </cell>
        </row>
        <row r="179">
          <cell r="T179">
            <v>35.299999999999997</v>
          </cell>
          <cell r="U179">
            <v>33.299999999999997</v>
          </cell>
          <cell r="V179">
            <v>34.1</v>
          </cell>
          <cell r="W179">
            <v>34.748877567636733</v>
          </cell>
          <cell r="X179">
            <v>36.208769419107888</v>
          </cell>
          <cell r="Y179">
            <v>41.395712909441237</v>
          </cell>
        </row>
        <row r="180">
          <cell r="U180">
            <v>35.299999999999997</v>
          </cell>
          <cell r="V180">
            <v>33.299999999999997</v>
          </cell>
          <cell r="W180">
            <v>34.1</v>
          </cell>
          <cell r="X180">
            <v>34.748877567636733</v>
          </cell>
          <cell r="Y180">
            <v>36.208769419107888</v>
          </cell>
        </row>
        <row r="181">
          <cell r="V181">
            <v>35.299999999999997</v>
          </cell>
          <cell r="W181">
            <v>33.299999999999997</v>
          </cell>
          <cell r="X181">
            <v>34.1</v>
          </cell>
          <cell r="Y181">
            <v>34.748877567636733</v>
          </cell>
        </row>
        <row r="182">
          <cell r="X182">
            <v>33.299999999999997</v>
          </cell>
          <cell r="Y182">
            <v>34.1</v>
          </cell>
        </row>
        <row r="183">
          <cell r="Y183">
            <v>33.299999999999997</v>
          </cell>
        </row>
      </sheetData>
      <sheetData sheetId="45">
        <row r="1">
          <cell r="A1" t="str">
            <v>US CMBS ISSUANCE</v>
          </cell>
        </row>
      </sheetData>
      <sheetData sheetId="46">
        <row r="1">
          <cell r="A1" t="str">
            <v>Series Description</v>
          </cell>
        </row>
      </sheetData>
      <sheetData sheetId="47"/>
      <sheetData sheetId="48">
        <row r="3">
          <cell r="D3" t="str">
            <v>Total Non Res Components</v>
          </cell>
        </row>
      </sheetData>
      <sheetData sheetId="49"/>
      <sheetData sheetId="50">
        <row r="4">
          <cell r="B4" t="str">
            <v>Real GDP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 SG&amp;A Analysis"/>
      <sheetName val="By-Product Forecasts&gt;&gt;&gt;"/>
      <sheetName val="ACR_by Product"/>
      <sheetName val="Artex_by Product"/>
      <sheetName val="Bridges&gt;&gt;&gt;"/>
      <sheetName val="Artex_Bridges"/>
      <sheetName val="ACR_Bridges"/>
      <sheetName val="Output_Revenue Bridge"/>
      <sheetName val="Output_Contribution Bridge"/>
      <sheetName val="Catego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Revenue Output Bridge ($m)</v>
          </cell>
        </row>
        <row r="3">
          <cell r="B3" t="str">
            <v>Historical Includes Mandates &amp; Programs. Post 2011, Core Business Only</v>
          </cell>
        </row>
        <row r="6">
          <cell r="C6">
            <v>2008</v>
          </cell>
          <cell r="I6">
            <v>2010</v>
          </cell>
          <cell r="O6">
            <v>2011</v>
          </cell>
          <cell r="T6">
            <v>2013</v>
          </cell>
          <cell r="Y6">
            <v>2016</v>
          </cell>
        </row>
        <row r="8">
          <cell r="C8" t="str">
            <v>Revenue 2008</v>
          </cell>
          <cell r="D8" t="str">
            <v>Price</v>
          </cell>
          <cell r="E8" t="str">
            <v>Volume</v>
          </cell>
          <cell r="F8" t="str">
            <v>Mandates &amp; Programs</v>
          </cell>
          <cell r="I8" t="str">
            <v>Revenue 2010</v>
          </cell>
          <cell r="J8" t="str">
            <v>Price</v>
          </cell>
          <cell r="K8" t="str">
            <v>Volume</v>
          </cell>
          <cell r="L8" t="str">
            <v>Mandates &amp; Programs</v>
          </cell>
          <cell r="O8" t="str">
            <v>Revenue 2011</v>
          </cell>
          <cell r="P8" t="str">
            <v>Price</v>
          </cell>
          <cell r="Q8" t="str">
            <v>Volume</v>
          </cell>
          <cell r="T8" t="str">
            <v>Revenue 2013</v>
          </cell>
          <cell r="U8" t="str">
            <v>Price</v>
          </cell>
          <cell r="V8" t="str">
            <v>Volume</v>
          </cell>
          <cell r="Y8" t="str">
            <v>Revenue 2016</v>
          </cell>
        </row>
        <row r="10">
          <cell r="A10">
            <v>1</v>
          </cell>
          <cell r="B10" t="str">
            <v>EPIRBs</v>
          </cell>
          <cell r="C10">
            <v>7.4882564500000006</v>
          </cell>
          <cell r="D10">
            <v>-6.1475951327972234E-3</v>
          </cell>
          <cell r="E10">
            <v>-1.9276955748672027</v>
          </cell>
          <cell r="G10">
            <v>0</v>
          </cell>
          <cell r="I10">
            <v>5.5544132800000003</v>
          </cell>
          <cell r="J10">
            <v>-0.13085724258085096</v>
          </cell>
          <cell r="K10">
            <v>-0.47685632364315877</v>
          </cell>
          <cell r="M10">
            <v>0</v>
          </cell>
          <cell r="O10">
            <v>4.9466997137759892</v>
          </cell>
          <cell r="P10">
            <v>-0.23290752498272252</v>
          </cell>
          <cell r="Q10">
            <v>0.38065074105950714</v>
          </cell>
          <cell r="R10">
            <v>0</v>
          </cell>
          <cell r="T10">
            <v>5.0944429298527742</v>
          </cell>
          <cell r="U10">
            <v>-0.14235289604131324</v>
          </cell>
          <cell r="V10">
            <v>1.9517925319549312</v>
          </cell>
          <cell r="W10">
            <v>0</v>
          </cell>
          <cell r="Y10">
            <v>6.9038825657663931</v>
          </cell>
        </row>
        <row r="11">
          <cell r="A11">
            <v>2</v>
          </cell>
          <cell r="B11" t="str">
            <v>PLBs</v>
          </cell>
          <cell r="C11">
            <v>15.06562285</v>
          </cell>
          <cell r="D11">
            <v>-0.7056454698199397</v>
          </cell>
          <cell r="E11">
            <v>0.40162749981994045</v>
          </cell>
          <cell r="F11">
            <v>-9.8309999999999995</v>
          </cell>
          <cell r="G11">
            <v>0</v>
          </cell>
          <cell r="I11">
            <v>4.9306048800000006</v>
          </cell>
          <cell r="J11">
            <v>-0.418388284042711</v>
          </cell>
          <cell r="K11">
            <v>1.1051354071574988</v>
          </cell>
          <cell r="L11">
            <v>-0.27900000000000003</v>
          </cell>
          <cell r="M11">
            <v>0</v>
          </cell>
          <cell r="O11">
            <v>5.3383520031147889</v>
          </cell>
          <cell r="P11">
            <v>-0.30234894641722454</v>
          </cell>
          <cell r="Q11">
            <v>2.2661581799098944</v>
          </cell>
          <cell r="R11">
            <v>0</v>
          </cell>
          <cell r="T11">
            <v>7.3021612366074571</v>
          </cell>
          <cell r="U11">
            <v>1.3321278285087428E-5</v>
          </cell>
          <cell r="V11">
            <v>0.19491663519982966</v>
          </cell>
          <cell r="W11">
            <v>0</v>
          </cell>
          <cell r="Y11">
            <v>7.4970911930855726</v>
          </cell>
        </row>
        <row r="12">
          <cell r="A12">
            <v>3</v>
          </cell>
          <cell r="B12" t="str">
            <v>Oxco and Other Beacons</v>
          </cell>
          <cell r="C12">
            <v>2.91588022</v>
          </cell>
          <cell r="D12">
            <v>8.0384906204109263E-2</v>
          </cell>
          <cell r="E12">
            <v>-1.0149799062041092</v>
          </cell>
          <cell r="G12">
            <v>2.1610000000116258E-5</v>
          </cell>
          <cell r="I12">
            <v>1.9812636099999998</v>
          </cell>
          <cell r="J12">
            <v>-0.20544449265858897</v>
          </cell>
          <cell r="K12">
            <v>-0.24133696148636247</v>
          </cell>
          <cell r="M12">
            <v>-2.1610000000782392E-5</v>
          </cell>
          <cell r="O12">
            <v>1.5345037658550491</v>
          </cell>
          <cell r="P12">
            <v>-5.1485517252287942E-2</v>
          </cell>
          <cell r="Q12">
            <v>0.17835704976475325</v>
          </cell>
          <cell r="R12">
            <v>0</v>
          </cell>
          <cell r="T12">
            <v>1.6613752983675139</v>
          </cell>
          <cell r="U12">
            <v>0</v>
          </cell>
          <cell r="V12">
            <v>0.2906718104461149</v>
          </cell>
          <cell r="W12">
            <v>0</v>
          </cell>
          <cell r="Y12">
            <v>1.9520471088136286</v>
          </cell>
        </row>
        <row r="13">
          <cell r="A13">
            <v>4</v>
          </cell>
          <cell r="B13" t="str">
            <v>BEACONS</v>
          </cell>
          <cell r="C13">
            <v>25.469759520000004</v>
          </cell>
          <cell r="D13">
            <v>-0.63140815874862755</v>
          </cell>
          <cell r="E13">
            <v>-2.5410479812513715</v>
          </cell>
          <cell r="F13">
            <v>-9.8309999999999995</v>
          </cell>
          <cell r="G13">
            <v>2.1610000006333507E-5</v>
          </cell>
          <cell r="I13">
            <v>12.46628177</v>
          </cell>
          <cell r="J13">
            <v>-0.75469001928215096</v>
          </cell>
          <cell r="K13">
            <v>0.38694212202797756</v>
          </cell>
          <cell r="L13">
            <v>-0.27900000000000003</v>
          </cell>
          <cell r="M13">
            <v>-2.160999999922808E-5</v>
          </cell>
          <cell r="O13">
            <v>11.819555482745827</v>
          </cell>
          <cell r="P13">
            <v>-0.58674198865223492</v>
          </cell>
          <cell r="Q13">
            <v>2.825165970734155</v>
          </cell>
          <cell r="R13">
            <v>0</v>
          </cell>
          <cell r="T13">
            <v>14.057979464827746</v>
          </cell>
          <cell r="U13">
            <v>-0.14233957476302814</v>
          </cell>
          <cell r="V13">
            <v>2.4373809776008759</v>
          </cell>
          <cell r="W13">
            <v>0</v>
          </cell>
          <cell r="Y13">
            <v>16.353020867665592</v>
          </cell>
        </row>
        <row r="14">
          <cell r="A14">
            <v>5</v>
          </cell>
          <cell r="B14" t="str">
            <v>LIGHTS</v>
          </cell>
          <cell r="C14">
            <v>16.689942849999991</v>
          </cell>
          <cell r="D14">
            <v>1.1790282654604995</v>
          </cell>
          <cell r="E14">
            <v>-3.6860957054604988</v>
          </cell>
          <cell r="G14">
            <v>0</v>
          </cell>
          <cell r="I14">
            <v>14.182875409999994</v>
          </cell>
          <cell r="J14">
            <v>-0.40602837093989197</v>
          </cell>
          <cell r="K14">
            <v>-0.93527367577296028</v>
          </cell>
          <cell r="M14">
            <v>0</v>
          </cell>
          <cell r="O14">
            <v>12.841573363287145</v>
          </cell>
          <cell r="P14">
            <v>1.1709520108833471E-2</v>
          </cell>
          <cell r="Q14">
            <v>0.60532859068481748</v>
          </cell>
          <cell r="R14">
            <v>0</v>
          </cell>
          <cell r="T14">
            <v>13.458611474080797</v>
          </cell>
          <cell r="U14">
            <v>-7.951334414023388E-2</v>
          </cell>
          <cell r="V14">
            <v>2.3020078374759647</v>
          </cell>
          <cell r="W14">
            <v>0</v>
          </cell>
          <cell r="Y14">
            <v>15.681105967416537</v>
          </cell>
        </row>
        <row r="15">
          <cell r="A15">
            <v>6</v>
          </cell>
          <cell r="B15" t="str">
            <v>OTHER</v>
          </cell>
          <cell r="C15">
            <v>4.8839759400000009</v>
          </cell>
          <cell r="D15">
            <v>0.91881848865822602</v>
          </cell>
          <cell r="E15">
            <v>-2.2509297786582261</v>
          </cell>
          <cell r="F15">
            <v>-0.10199999999999999</v>
          </cell>
          <cell r="G15">
            <v>0</v>
          </cell>
          <cell r="I15">
            <v>3.4498646499999999</v>
          </cell>
          <cell r="J15">
            <v>-7.2161968328284046E-2</v>
          </cell>
          <cell r="K15">
            <v>2.8611729356691009E-2</v>
          </cell>
          <cell r="M15">
            <v>0</v>
          </cell>
          <cell r="O15">
            <v>3.4063144110284065</v>
          </cell>
          <cell r="P15">
            <v>7.0060101092879306</v>
          </cell>
          <cell r="Q15">
            <v>-5.9019968299446841</v>
          </cell>
          <cell r="R15">
            <v>0</v>
          </cell>
          <cell r="T15">
            <v>4.5103276903716516</v>
          </cell>
          <cell r="U15">
            <v>-0.15807250000000034</v>
          </cell>
          <cell r="V15">
            <v>0.17321376443724695</v>
          </cell>
          <cell r="W15">
            <v>0</v>
          </cell>
          <cell r="Y15">
            <v>4.525468954808896</v>
          </cell>
        </row>
        <row r="16">
          <cell r="A16">
            <v>7</v>
          </cell>
          <cell r="B16" t="str">
            <v>ACR (ex AIS)</v>
          </cell>
          <cell r="C16">
            <v>47.04367830999999</v>
          </cell>
          <cell r="D16">
            <v>1.4664385953700978</v>
          </cell>
          <cell r="E16">
            <v>-8.4780734653700964</v>
          </cell>
          <cell r="F16">
            <v>-9.9329999999999998</v>
          </cell>
          <cell r="G16">
            <v>-7.3838999999864541E-4</v>
          </cell>
          <cell r="I16">
            <v>30.099781829999994</v>
          </cell>
          <cell r="J16">
            <v>-1.2328803585503272</v>
          </cell>
          <cell r="K16">
            <v>-0.51971982438829167</v>
          </cell>
          <cell r="L16">
            <v>-0.27900000000000003</v>
          </cell>
          <cell r="M16">
            <v>7.3838999999153998E-4</v>
          </cell>
          <cell r="O16">
            <v>28.067443257061381</v>
          </cell>
          <cell r="P16">
            <v>6.4309776407445289</v>
          </cell>
          <cell r="Q16">
            <v>-2.4715022685257115</v>
          </cell>
          <cell r="R16">
            <v>0</v>
          </cell>
          <cell r="T16">
            <v>32.026918629280189</v>
          </cell>
          <cell r="U16">
            <v>-0.37992541890326242</v>
          </cell>
          <cell r="V16">
            <v>4.9126025795140871</v>
          </cell>
          <cell r="W16">
            <v>0</v>
          </cell>
          <cell r="Y16">
            <v>36.559595789891027</v>
          </cell>
        </row>
        <row r="18">
          <cell r="A18">
            <v>8</v>
          </cell>
          <cell r="B18" t="str">
            <v>ELTs</v>
          </cell>
          <cell r="C18">
            <v>35.387238145999994</v>
          </cell>
          <cell r="D18">
            <v>0.20308905043785283</v>
          </cell>
          <cell r="E18">
            <v>-3.4984316914378528</v>
          </cell>
          <cell r="F18">
            <v>-18.2532</v>
          </cell>
          <cell r="G18">
            <v>0</v>
          </cell>
          <cell r="I18">
            <v>13.838695504999997</v>
          </cell>
          <cell r="J18">
            <v>0.32227405682134902</v>
          </cell>
          <cell r="K18">
            <v>-0.75020899182134848</v>
          </cell>
          <cell r="M18">
            <v>0</v>
          </cell>
          <cell r="O18">
            <v>13.410760570000001</v>
          </cell>
          <cell r="P18">
            <v>-1.5684677837659411</v>
          </cell>
          <cell r="Q18">
            <v>3.3728895775596248</v>
          </cell>
          <cell r="R18">
            <v>0</v>
          </cell>
          <cell r="T18">
            <v>15.215182363793684</v>
          </cell>
          <cell r="U18">
            <v>-0.47512747591901205</v>
          </cell>
          <cell r="V18">
            <v>3.9093836833087474</v>
          </cell>
          <cell r="W18">
            <v>0</v>
          </cell>
          <cell r="Y18">
            <v>18.649438571183413</v>
          </cell>
        </row>
        <row r="19">
          <cell r="A19">
            <v>9</v>
          </cell>
          <cell r="B19" t="str">
            <v>Test sets</v>
          </cell>
          <cell r="C19">
            <v>0.68645149999999999</v>
          </cell>
          <cell r="D19">
            <v>6.5315838308444826E-2</v>
          </cell>
          <cell r="E19">
            <v>-0.23085508830844484</v>
          </cell>
          <cell r="G19">
            <v>0</v>
          </cell>
          <cell r="I19">
            <v>0.52091224999999997</v>
          </cell>
          <cell r="J19">
            <v>-1.2838525837151898E-2</v>
          </cell>
          <cell r="K19">
            <v>-9.3453584162848158E-2</v>
          </cell>
          <cell r="M19">
            <v>0</v>
          </cell>
          <cell r="O19">
            <v>0.41462013999999997</v>
          </cell>
          <cell r="P19">
            <v>-3.0337164970847541E-2</v>
          </cell>
          <cell r="Q19">
            <v>5.6975690688835234E-2</v>
          </cell>
          <cell r="R19">
            <v>0</v>
          </cell>
          <cell r="T19">
            <v>0.44125866571798761</v>
          </cell>
          <cell r="U19">
            <v>-1.3867584117977175E-2</v>
          </cell>
          <cell r="V19">
            <v>8.332654906005918E-2</v>
          </cell>
          <cell r="W19">
            <v>0</v>
          </cell>
          <cell r="Y19">
            <v>0.5107176306600697</v>
          </cell>
        </row>
        <row r="20">
          <cell r="A20">
            <v>10</v>
          </cell>
          <cell r="B20" t="str">
            <v>Antennas, cables, &amp; accessories</v>
          </cell>
          <cell r="C20">
            <v>4.7463728389999993</v>
          </cell>
          <cell r="D20">
            <v>-6.1552733853239186E-2</v>
          </cell>
          <cell r="E20">
            <v>0.17866295485323902</v>
          </cell>
          <cell r="G20">
            <v>0</v>
          </cell>
          <cell r="I20">
            <v>4.8634830599999974</v>
          </cell>
          <cell r="J20">
            <v>0.78966823148467069</v>
          </cell>
          <cell r="K20">
            <v>-0.59426705148467063</v>
          </cell>
          <cell r="M20">
            <v>0</v>
          </cell>
          <cell r="O20">
            <v>5.0588842399999976</v>
          </cell>
          <cell r="P20">
            <v>-0.17461978114297311</v>
          </cell>
          <cell r="Q20">
            <v>5.4357268971326658E-2</v>
          </cell>
          <cell r="R20">
            <v>0</v>
          </cell>
          <cell r="T20">
            <v>4.9386217278283553</v>
          </cell>
          <cell r="U20">
            <v>-0.14162043220178744</v>
          </cell>
          <cell r="V20">
            <v>1.0564661935120796</v>
          </cell>
          <cell r="W20">
            <v>0</v>
          </cell>
          <cell r="Y20">
            <v>5.8534674891386489</v>
          </cell>
        </row>
        <row r="21">
          <cell r="A21">
            <v>11</v>
          </cell>
          <cell r="B21" t="str">
            <v>Repair parts</v>
          </cell>
          <cell r="C21">
            <v>4.7925591179999998</v>
          </cell>
          <cell r="D21">
            <v>0.43365821632212959</v>
          </cell>
          <cell r="E21">
            <v>-2.2881651687221307</v>
          </cell>
          <cell r="G21">
            <v>0</v>
          </cell>
          <cell r="I21">
            <v>2.938052165599998</v>
          </cell>
          <cell r="J21">
            <v>0.53068781813335852</v>
          </cell>
          <cell r="K21">
            <v>-0.45923041373335788</v>
          </cell>
          <cell r="M21">
            <v>0</v>
          </cell>
          <cell r="O21">
            <v>3.009509570000001</v>
          </cell>
          <cell r="P21">
            <v>-0.17805274080043687</v>
          </cell>
          <cell r="Q21">
            <v>4.1747578904041627E-2</v>
          </cell>
          <cell r="R21">
            <v>0</v>
          </cell>
          <cell r="T21">
            <v>2.873204408103605</v>
          </cell>
          <cell r="U21">
            <v>-7.0735035138467919E-2</v>
          </cell>
          <cell r="V21">
            <v>0.34333885456562724</v>
          </cell>
          <cell r="W21">
            <v>0</v>
          </cell>
          <cell r="Y21">
            <v>3.1458082275307659</v>
          </cell>
        </row>
        <row r="22">
          <cell r="A22">
            <v>12</v>
          </cell>
          <cell r="B22" t="str">
            <v>Repair service and Other</v>
          </cell>
          <cell r="C22">
            <v>0.6465210480000001</v>
          </cell>
          <cell r="D22">
            <v>-0.82177279499014932</v>
          </cell>
          <cell r="E22">
            <v>-3.2890678009850655E-2</v>
          </cell>
          <cell r="G22">
            <v>0</v>
          </cell>
          <cell r="I22">
            <v>-0.20814242499999999</v>
          </cell>
          <cell r="J22">
            <v>1466.5735633223942</v>
          </cell>
          <cell r="K22">
            <v>-1466.0818651473942</v>
          </cell>
          <cell r="M22">
            <v>2.2648549702353193E-14</v>
          </cell>
          <cell r="O22">
            <v>0.28355574999998234</v>
          </cell>
          <cell r="P22">
            <v>0.2805723498561753</v>
          </cell>
          <cell r="Q22">
            <v>-0.57003241252072401</v>
          </cell>
          <cell r="R22">
            <v>-3.9898639947466563E-17</v>
          </cell>
          <cell r="T22">
            <v>-5.9043126645663292E-3</v>
          </cell>
          <cell r="U22">
            <v>3.5472128023451739E-3</v>
          </cell>
          <cell r="V22">
            <v>-3.2745484071649835E-3</v>
          </cell>
          <cell r="W22">
            <v>-2.0816681711721685E-17</v>
          </cell>
          <cell r="Y22">
            <v>-5.631648269386118E-3</v>
          </cell>
        </row>
        <row r="23">
          <cell r="A23">
            <v>13</v>
          </cell>
          <cell r="B23" t="str">
            <v xml:space="preserve">Artex </v>
          </cell>
          <cell r="C23">
            <v>46.259142650999991</v>
          </cell>
          <cell r="D23">
            <v>-0.18126242377496132</v>
          </cell>
          <cell r="E23">
            <v>-5.8716796716250395</v>
          </cell>
          <cell r="F23">
            <v>-18.2532</v>
          </cell>
          <cell r="G23">
            <v>-5.3290705182007514E-14</v>
          </cell>
          <cell r="I23">
            <v>21.953000555600045</v>
          </cell>
          <cell r="J23">
            <v>1468.2033549029964</v>
          </cell>
          <cell r="K23">
            <v>-1467.9790251885963</v>
          </cell>
          <cell r="L23">
            <v>0</v>
          </cell>
          <cell r="M23">
            <v>8.8817841970012523E-14</v>
          </cell>
          <cell r="N23">
            <v>0</v>
          </cell>
          <cell r="O23">
            <v>22.177330269999995</v>
          </cell>
          <cell r="P23">
            <v>-1.6709051208240231</v>
          </cell>
          <cell r="Q23">
            <v>2.9559377036031047</v>
          </cell>
          <cell r="R23">
            <v>0</v>
          </cell>
          <cell r="T23">
            <v>23.462362852779066</v>
          </cell>
          <cell r="U23">
            <v>-0.69780331457489941</v>
          </cell>
          <cell r="V23">
            <v>5.3892407320393492</v>
          </cell>
          <cell r="W23">
            <v>0</v>
          </cell>
          <cell r="X23">
            <v>0</v>
          </cell>
          <cell r="Y23">
            <v>28.153800270243529</v>
          </cell>
        </row>
        <row r="25">
          <cell r="A25">
            <v>14</v>
          </cell>
          <cell r="B25" t="str">
            <v>ACR+ Artex</v>
          </cell>
          <cell r="C25">
            <v>93.302820960999981</v>
          </cell>
          <cell r="D25">
            <v>1.2851761715951364</v>
          </cell>
          <cell r="E25">
            <v>-14.349753136995137</v>
          </cell>
          <cell r="F25">
            <v>-28.186199999999999</v>
          </cell>
          <cell r="G25">
            <v>-7.3839000005193611E-4</v>
          </cell>
          <cell r="I25">
            <v>52.05278238560004</v>
          </cell>
          <cell r="J25">
            <v>1466.970474544446</v>
          </cell>
          <cell r="K25">
            <v>-1468.4987450129847</v>
          </cell>
          <cell r="L25">
            <v>-0.27900000000000003</v>
          </cell>
          <cell r="M25">
            <v>7.3838999993824928E-4</v>
          </cell>
          <cell r="O25">
            <v>50.244773527061376</v>
          </cell>
          <cell r="P25">
            <v>4.7600725199205058</v>
          </cell>
          <cell r="Q25">
            <v>0.48443543507739317</v>
          </cell>
          <cell r="R25">
            <v>0</v>
          </cell>
          <cell r="T25">
            <v>55.489281482059255</v>
          </cell>
          <cell r="U25">
            <v>-1.0777287334781618</v>
          </cell>
          <cell r="V25">
            <v>10.301843311553437</v>
          </cell>
          <cell r="W25">
            <v>0</v>
          </cell>
          <cell r="Y25">
            <v>64.713396060134556</v>
          </cell>
        </row>
        <row r="28">
          <cell r="B28" t="str">
            <v>Bridge Number</v>
          </cell>
          <cell r="C28">
            <v>14</v>
          </cell>
          <cell r="D28" t="str">
            <v>ACR+ Artex</v>
          </cell>
        </row>
        <row r="32">
          <cell r="B32" t="str">
            <v>ACR+ Artex Bridge</v>
          </cell>
          <cell r="C32">
            <v>93.302820960999981</v>
          </cell>
          <cell r="D32">
            <v>1.2851761715951364</v>
          </cell>
          <cell r="E32">
            <v>-14.349753136995137</v>
          </cell>
          <cell r="F32">
            <v>-28.186199999999999</v>
          </cell>
          <cell r="G32">
            <v>-7.3839000005193611E-4</v>
          </cell>
          <cell r="I32">
            <v>52.05278238560004</v>
          </cell>
          <cell r="J32">
            <v>1466.970474544446</v>
          </cell>
          <cell r="K32">
            <v>-1468.4987450129847</v>
          </cell>
          <cell r="L32">
            <v>-0.27900000000000003</v>
          </cell>
          <cell r="M32">
            <v>7.3838999993824928E-4</v>
          </cell>
          <cell r="O32">
            <v>50.244773527061376</v>
          </cell>
          <cell r="P32">
            <v>4.7600725199205058</v>
          </cell>
          <cell r="Q32">
            <v>0.48443543507739317</v>
          </cell>
          <cell r="R32">
            <v>0</v>
          </cell>
          <cell r="T32">
            <v>55.489281482059255</v>
          </cell>
          <cell r="U32">
            <v>-1.0777287334781618</v>
          </cell>
          <cell r="V32">
            <v>10.301843311553437</v>
          </cell>
          <cell r="W32">
            <v>0</v>
          </cell>
          <cell r="Y32">
            <v>64.713396060134556</v>
          </cell>
        </row>
        <row r="45">
          <cell r="AA45" t="str">
            <v>ACR+ Artex 2008 - 2011 Revenue Analysis $m</v>
          </cell>
        </row>
        <row r="55">
          <cell r="AA55" t="str">
            <v>ACR+ Artex 2011 - 2016 Revenue Analysis $m</v>
          </cell>
        </row>
        <row r="68">
          <cell r="AA68" t="str">
            <v>ACR+ Artex 2008 - 2016 Revenue Analysis $m</v>
          </cell>
        </row>
        <row r="86">
          <cell r="AD86" t="str">
            <v>Chart Data Layout</v>
          </cell>
        </row>
        <row r="87">
          <cell r="AB87" t="str">
            <v>Input</v>
          </cell>
          <cell r="AD87" t="str">
            <v>Board</v>
          </cell>
          <cell r="AE87" t="str">
            <v>Incr</v>
          </cell>
          <cell r="AF87" t="str">
            <v>Decr</v>
          </cell>
          <cell r="AG87" t="str">
            <v>Ghost</v>
          </cell>
        </row>
        <row r="88">
          <cell r="AA88" t="str">
            <v>Revenue
2008PF</v>
          </cell>
          <cell r="AB88">
            <v>93.302820960999981</v>
          </cell>
          <cell r="AD88">
            <v>93.302820960999981</v>
          </cell>
        </row>
        <row r="89">
          <cell r="AA89" t="str">
            <v>Price</v>
          </cell>
          <cell r="AB89">
            <v>1.2851761715951364</v>
          </cell>
          <cell r="AE89">
            <v>1.2851761715951364</v>
          </cell>
          <cell r="AF89">
            <v>0</v>
          </cell>
          <cell r="AG89">
            <v>93.302820960999981</v>
          </cell>
        </row>
        <row r="90">
          <cell r="AA90" t="str">
            <v>Volume</v>
          </cell>
          <cell r="AB90">
            <v>-14.349753136995137</v>
          </cell>
          <cell r="AE90">
            <v>0</v>
          </cell>
          <cell r="AF90">
            <v>14.349753136995137</v>
          </cell>
          <cell r="AG90">
            <v>80.238243995599987</v>
          </cell>
        </row>
        <row r="91">
          <cell r="AA91" t="str">
            <v>Mandates &amp; Programs</v>
          </cell>
          <cell r="AB91">
            <v>-28.186199999999999</v>
          </cell>
          <cell r="AE91">
            <v>0</v>
          </cell>
          <cell r="AF91">
            <v>28.186199999999999</v>
          </cell>
          <cell r="AG91">
            <v>52.052043995599988</v>
          </cell>
        </row>
        <row r="92">
          <cell r="AA92" t="str">
            <v>Revenue
2010PF</v>
          </cell>
          <cell r="AB92">
            <v>52.05278238560004</v>
          </cell>
          <cell r="AD92">
            <v>52.05278238560004</v>
          </cell>
        </row>
        <row r="93">
          <cell r="AA93" t="str">
            <v>Price</v>
          </cell>
          <cell r="AB93">
            <v>1466.970474544446</v>
          </cell>
          <cell r="AE93">
            <v>1466.970474544446</v>
          </cell>
          <cell r="AF93">
            <v>0</v>
          </cell>
          <cell r="AG93">
            <v>52.05278238560004</v>
          </cell>
        </row>
        <row r="94">
          <cell r="AA94" t="str">
            <v>Volume</v>
          </cell>
          <cell r="AB94">
            <v>-1468.4987450129847</v>
          </cell>
          <cell r="AE94">
            <v>0</v>
          </cell>
          <cell r="AF94">
            <v>1468.4987450129847</v>
          </cell>
          <cell r="AG94">
            <v>50.524511917061318</v>
          </cell>
        </row>
        <row r="95">
          <cell r="AA95" t="str">
            <v>Mandates &amp; Programs</v>
          </cell>
          <cell r="AB95">
            <v>-0.27900000000000003</v>
          </cell>
          <cell r="AE95">
            <v>0</v>
          </cell>
          <cell r="AF95">
            <v>0.27900000000000003</v>
          </cell>
          <cell r="AG95">
            <v>50.245511917061322</v>
          </cell>
          <cell r="AI95">
            <v>3.1</v>
          </cell>
        </row>
        <row r="96">
          <cell r="AA96" t="str">
            <v>Revenue
2011E</v>
          </cell>
          <cell r="AB96">
            <v>50.244773527061376</v>
          </cell>
          <cell r="AD96">
            <v>50.244773527061376</v>
          </cell>
          <cell r="AI96">
            <v>-3.1</v>
          </cell>
        </row>
        <row r="97">
          <cell r="AA97" t="str">
            <v>Price</v>
          </cell>
          <cell r="AB97">
            <v>4.7600725199205058</v>
          </cell>
          <cell r="AE97">
            <v>4.7600725199205058</v>
          </cell>
          <cell r="AF97">
            <v>0</v>
          </cell>
          <cell r="AG97">
            <v>50.244773527061376</v>
          </cell>
        </row>
        <row r="98">
          <cell r="AA98" t="str">
            <v>Volume</v>
          </cell>
          <cell r="AB98">
            <v>0.48443543507739317</v>
          </cell>
          <cell r="AE98">
            <v>0.48443543507739317</v>
          </cell>
          <cell r="AF98">
            <v>0</v>
          </cell>
          <cell r="AG98">
            <v>55.004846046981882</v>
          </cell>
        </row>
        <row r="99">
          <cell r="AA99" t="str">
            <v>Revenue
2013E</v>
          </cell>
          <cell r="AB99">
            <v>55.489281482059255</v>
          </cell>
          <cell r="AD99">
            <v>55.489281482059255</v>
          </cell>
        </row>
        <row r="100">
          <cell r="AA100" t="str">
            <v>Price</v>
          </cell>
          <cell r="AB100">
            <v>-1.0777287334781618</v>
          </cell>
          <cell r="AE100">
            <v>0</v>
          </cell>
          <cell r="AF100">
            <v>1.0777287334781618</v>
          </cell>
          <cell r="AG100">
            <v>54.411552748581094</v>
          </cell>
        </row>
        <row r="101">
          <cell r="AA101" t="str">
            <v>Volume</v>
          </cell>
          <cell r="AB101">
            <v>10.301843311553437</v>
          </cell>
          <cell r="AE101">
            <v>10.301843311553437</v>
          </cell>
          <cell r="AF101">
            <v>0</v>
          </cell>
          <cell r="AG101">
            <v>54.411552748581094</v>
          </cell>
        </row>
        <row r="102">
          <cell r="AA102" t="str">
            <v>Revenue
2016E</v>
          </cell>
          <cell r="AB102">
            <v>64.713396060134556</v>
          </cell>
          <cell r="AC102" t="str">
            <v>OK</v>
          </cell>
          <cell r="AD102">
            <v>64.713396060134556</v>
          </cell>
        </row>
        <row r="148">
          <cell r="W148" t="str">
            <v>x</v>
          </cell>
        </row>
      </sheetData>
      <sheetData sheetId="8" refreshError="1"/>
      <sheetData sheetId="9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"/>
      <sheetName val="Debt-EBITDA"/>
      <sheetName val="Sum"/>
      <sheetName val="Mults"/>
      <sheetName val="Reverse Mults"/>
      <sheetName val="Prem"/>
      <sheetName val="LBO"/>
      <sheetName val="No trans"/>
      <sheetName val="Recap"/>
      <sheetName val="Recap-Base"/>
      <sheetName val="Recap-Bank"/>
      <sheetName val="Recap-PP"/>
      <sheetName val="Recap-144A"/>
      <sheetName val="Recap-Equity"/>
      <sheetName val="DCF"/>
      <sheetName val="WACC"/>
      <sheetName val="Overview"/>
      <sheetName val="Adjusted EBITDA"/>
      <sheetName val="Targets"/>
      <sheetName val="own"/>
      <sheetName val="own-raw"/>
      <sheetName val="Output LCs"/>
      <sheetName val="Output"/>
      <sheetName val="GDYS"/>
      <sheetName val="FRED"/>
      <sheetName val="FDO"/>
      <sheetName val="STGS"/>
      <sheetName val="DG"/>
      <sheetName val="JCP"/>
      <sheetName val="TJX"/>
      <sheetName val="ROST"/>
      <sheetName val="__FDSCACHE__"/>
      <sheetName val="DUCK"/>
      <sheetName val="BONT"/>
      <sheetName val="Example"/>
      <sheetName val="Input"/>
      <sheetName val="Payroll"/>
      <sheetName val="CapVal"/>
      <sheetName val="Cash Flow"/>
      <sheetName val="Inc Stmt"/>
      <sheetName val="graph1"/>
      <sheetName val="Reverse_Mults"/>
      <sheetName val="No_trans"/>
      <sheetName val="Adjusted_EBITDA"/>
      <sheetName val="Output_LCs"/>
      <sheetName val="Cash_Flow"/>
      <sheetName val="Inc_Stmt"/>
      <sheetName val="IncStmt"/>
      <sheetName val="CLOSE"/>
      <sheetName val="TOTAL ADMON"/>
      <sheetName val="graph"/>
      <sheetName val="Reverse_Mults1"/>
      <sheetName val="No_trans1"/>
      <sheetName val="Adjusted_EBITDA1"/>
      <sheetName val="Output_LCs1"/>
      <sheetName val="Cash_Flow1"/>
      <sheetName val="Inc_Stmt1"/>
      <sheetName val="P&amp;L FULL YR NORMAL"/>
      <sheetName val="outputs"/>
      <sheetName val="TOTAL_ADMON"/>
      <sheetName val="Reverse_Mults2"/>
      <sheetName val="No_trans2"/>
      <sheetName val="Adjusted_EBITDA2"/>
      <sheetName val="Output_LCs2"/>
      <sheetName val="Cash_Flow2"/>
      <sheetName val="Inc_Stmt2"/>
      <sheetName val="P&amp;L_FULL_YR_NORMAL"/>
      <sheetName val="Reverse_Mults3"/>
      <sheetName val="No_trans3"/>
      <sheetName val="Adjusted_EBITDA3"/>
      <sheetName val="Output_LCs3"/>
      <sheetName val="Cash_Flow3"/>
      <sheetName val="Inc_Stmt3"/>
      <sheetName val="TOTAL_ADMON1"/>
      <sheetName val="P&amp;L_FULL_YR_NORMAL1"/>
      <sheetName val="4-1A"/>
      <sheetName val="Cont (not linked)"/>
      <sheetName val="EDISON-2"/>
      <sheetName val="Reverse_Mults4"/>
      <sheetName val="No_trans4"/>
      <sheetName val="Adjusted_EBITDA4"/>
      <sheetName val="Output_LCs4"/>
      <sheetName val="Cash_Flow4"/>
      <sheetName val="Inc_Stmt4"/>
      <sheetName val="TOTAL_ADMON2"/>
      <sheetName val="P&amp;L_FULL_YR_NORMAL2"/>
      <sheetName val="Reverse_Mults7"/>
      <sheetName val="No_trans7"/>
      <sheetName val="Adjusted_EBITDA7"/>
      <sheetName val="Output_LCs7"/>
      <sheetName val="Cash_Flow7"/>
      <sheetName val="Inc_Stmt7"/>
      <sheetName val="TOTAL_ADMON5"/>
      <sheetName val="P&amp;L_FULL_YR_NORMAL5"/>
      <sheetName val="Reverse_Mults5"/>
      <sheetName val="No_trans5"/>
      <sheetName val="Adjusted_EBITDA5"/>
      <sheetName val="Output_LCs5"/>
      <sheetName val="Cash_Flow5"/>
      <sheetName val="Inc_Stmt5"/>
      <sheetName val="TOTAL_ADMON3"/>
      <sheetName val="P&amp;L_FULL_YR_NORMAL3"/>
      <sheetName val="Reverse_Mults6"/>
      <sheetName val="No_trans6"/>
      <sheetName val="Adjusted_EBITDA6"/>
      <sheetName val="Output_LCs6"/>
      <sheetName val="Cash_Flow6"/>
      <sheetName val="Inc_Stmt6"/>
      <sheetName val="TOTAL_ADMON4"/>
      <sheetName val="P&amp;L_FULL_YR_NORMAL4"/>
      <sheetName val="Reverse_Mults8"/>
      <sheetName val="No_trans8"/>
      <sheetName val="Adjusted_EBITDA8"/>
      <sheetName val="Output_LCs8"/>
      <sheetName val="Cash_Flow8"/>
      <sheetName val="Inc_Stmt8"/>
      <sheetName val="TOTAL_ADMON6"/>
      <sheetName val="P&amp;L_FULL_YR_NORMAL6"/>
      <sheetName val="Reverse_Mults9"/>
      <sheetName val="No_trans9"/>
      <sheetName val="Adjusted_EBITDA9"/>
      <sheetName val="Output_LCs9"/>
      <sheetName val="Cash_Flow9"/>
      <sheetName val="Inc_Stmt9"/>
      <sheetName val="TOTAL_ADMON7"/>
      <sheetName val="P&amp;L_FULL_YR_NORMAL7"/>
      <sheetName val="Reverse_Mults10"/>
      <sheetName val="No_trans10"/>
      <sheetName val="Adjusted_EBITDA10"/>
      <sheetName val="Output_LCs10"/>
      <sheetName val="Cash_Flow10"/>
      <sheetName val="Inc_Stmt10"/>
      <sheetName val="TOTAL_ADMON8"/>
      <sheetName val="P&amp;L_FULL_YR_NORMAL8"/>
      <sheetName val="Reverse_Mults11"/>
      <sheetName val="No_trans11"/>
      <sheetName val="Adjusted_EBITDA11"/>
      <sheetName val="Output_LCs11"/>
      <sheetName val="Cash_Flow11"/>
      <sheetName val="Inc_Stmt11"/>
      <sheetName val="TOTAL_ADMON9"/>
      <sheetName val="P&amp;L_FULL_YR_NORMAL9"/>
      <sheetName val="Reverse_Mults12"/>
      <sheetName val="No_trans12"/>
      <sheetName val="Adjusted_EBITDA12"/>
      <sheetName val="Output_LCs12"/>
      <sheetName val="Cash_Flow12"/>
      <sheetName val="Inc_Stmt12"/>
      <sheetName val="TOTAL_ADMON10"/>
      <sheetName val="P&amp;L_FULL_YR_NORMAL10"/>
      <sheetName val="Reverse_Mults13"/>
      <sheetName val="No_trans13"/>
      <sheetName val="Adjusted_EBITDA13"/>
      <sheetName val="Output_LCs13"/>
      <sheetName val="Cash_Flow13"/>
      <sheetName val="Inc_Stmt13"/>
      <sheetName val="TOTAL_ADMON11"/>
      <sheetName val="P&amp;L_FULL_YR_NORMAL11"/>
      <sheetName val="Inventory Comp"/>
      <sheetName val="AdvPie#8"/>
      <sheetName val="affilgroups#25"/>
      <sheetName val="cblnetowners#14"/>
      <sheetName val="CablePenetration#16"/>
      <sheetName val="CableRatingsGraph#15"/>
      <sheetName val="cblnetecon #17"/>
      <sheetName val="CableNetworkShare#19"/>
      <sheetName val="chartenrev97#28"/>
      <sheetName val="chartENTD#27"/>
      <sheetName val="CIRCLISTENVIEW#10"/>
      <sheetName val="Station Graph#21"/>
      <sheetName val="cume#11"/>
      <sheetName val="DigitalTV#46"/>
      <sheetName val="environment#4"/>
      <sheetName val="FCCSYNratio#24"/>
      <sheetName val="GrwthofCableAdvertising#18"/>
      <sheetName val="infrastructure#1"/>
      <sheetName val="LN-EN#34"/>
      <sheetName val="94v98 Primetime#13"/>
      <sheetName val="RevenueCon#38"/>
      <sheetName val="RevbyDaypart#26"/>
      <sheetName val="SpotTVRadioGraph#12"/>
      <sheetName val="telecomsum#5"/>
      <sheetName val="YrlyNielsenRating#33"/>
      <sheetName val="Adjustments"/>
      <sheetName val="Inventory_Comp"/>
      <sheetName val="cblnetecon_#17"/>
      <sheetName val="Station_Graph#21"/>
      <sheetName val="94v98_Primetime#13"/>
      <sheetName val="D"/>
      <sheetName val="PV Graph Data"/>
      <sheetName val="Key"/>
      <sheetName val="Monthly BS"/>
      <sheetName val="Tabelle1"/>
      <sheetName val="TB-2003"/>
      <sheetName val="TB-9-2003"/>
      <sheetName val="TB -9-2004"/>
      <sheetName val="PLUGS"/>
      <sheetName val="FinSum"/>
      <sheetName val="B_Cumulée"/>
      <sheetName val="Profitability"/>
      <sheetName val="IS (I)"/>
      <sheetName val="Feeder IS"/>
      <sheetName val="SU-Cap"/>
      <sheetName val="Val Sum"/>
      <sheetName val="Reverse_Mults14"/>
      <sheetName val="No_trans14"/>
      <sheetName val="Adjusted_EBITDA14"/>
      <sheetName val="Output_LCs14"/>
      <sheetName val="Cash_Flow14"/>
      <sheetName val="Inc_Stmt14"/>
      <sheetName val="TOTAL_ADMON12"/>
      <sheetName val="P&amp;L_FULL_YR_NORMAL12"/>
      <sheetName val="Cont_(not_linked)"/>
      <sheetName val="Reverse_Mults15"/>
      <sheetName val="No_trans15"/>
      <sheetName val="Adjusted_EBITDA15"/>
      <sheetName val="Output_LCs15"/>
      <sheetName val="Cash_Flow15"/>
      <sheetName val="Inc_Stmt15"/>
      <sheetName val="TOTAL_ADMON13"/>
      <sheetName val="P&amp;L_FULL_YR_NORMAL13"/>
      <sheetName val="Cont_(not_linked)1"/>
      <sheetName val="Equity_Output_GP"/>
    </sheetNames>
    <sheetDataSet>
      <sheetData sheetId="0">
        <row r="1">
          <cell r="G1" t="str">
            <v>Summary Financial Data</v>
          </cell>
        </row>
      </sheetData>
      <sheetData sheetId="1">
        <row r="1">
          <cell r="G1" t="str">
            <v>Summary Financial Data</v>
          </cell>
        </row>
      </sheetData>
      <sheetData sheetId="2">
        <row r="1">
          <cell r="G1" t="str">
            <v>Summary Financial Data</v>
          </cell>
        </row>
      </sheetData>
      <sheetData sheetId="3" refreshError="1"/>
      <sheetData sheetId="4">
        <row r="1">
          <cell r="G1" t="str">
            <v>Summary Financial Data</v>
          </cell>
        </row>
      </sheetData>
      <sheetData sheetId="5">
        <row r="1">
          <cell r="G1" t="str">
            <v>Summary Financial Data</v>
          </cell>
        </row>
      </sheetData>
      <sheetData sheetId="6">
        <row r="1">
          <cell r="G1" t="str">
            <v>Summary Financial Data</v>
          </cell>
        </row>
      </sheetData>
      <sheetData sheetId="7">
        <row r="1">
          <cell r="G1" t="str">
            <v>Summary Financial Data</v>
          </cell>
        </row>
      </sheetData>
      <sheetData sheetId="8">
        <row r="1">
          <cell r="G1" t="str">
            <v>Summary Financial Data</v>
          </cell>
        </row>
      </sheetData>
      <sheetData sheetId="9">
        <row r="1">
          <cell r="G1" t="str">
            <v>Summary Financial Data</v>
          </cell>
        </row>
      </sheetData>
      <sheetData sheetId="10">
        <row r="1">
          <cell r="G1" t="str">
            <v>Summary Financial Data</v>
          </cell>
        </row>
      </sheetData>
      <sheetData sheetId="11">
        <row r="1">
          <cell r="G1" t="str">
            <v>Summary Financial Data</v>
          </cell>
        </row>
      </sheetData>
      <sheetData sheetId="12">
        <row r="1">
          <cell r="G1" t="str">
            <v>Summary Financial Data</v>
          </cell>
        </row>
      </sheetData>
      <sheetData sheetId="13">
        <row r="1">
          <cell r="G1" t="str">
            <v>Summary Financial Data</v>
          </cell>
        </row>
      </sheetData>
      <sheetData sheetId="14">
        <row r="1">
          <cell r="G1" t="str">
            <v>Summary Financial Data</v>
          </cell>
        </row>
      </sheetData>
      <sheetData sheetId="15">
        <row r="1">
          <cell r="G1" t="str">
            <v>Summary Financial Data</v>
          </cell>
        </row>
      </sheetData>
      <sheetData sheetId="16" refreshError="1">
        <row r="1">
          <cell r="G1" t="str">
            <v>Summary Financial Data</v>
          </cell>
          <cell r="AQ1" t="str">
            <v>Fred's</v>
          </cell>
        </row>
        <row r="2">
          <cell r="G2" t="str">
            <v>($ in millions, except per share data)</v>
          </cell>
        </row>
        <row r="4">
          <cell r="I4" t="str">
            <v>Historical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 t="str">
            <v>Historical</v>
          </cell>
          <cell r="P4" t="str">
            <v>Historical</v>
          </cell>
          <cell r="Q4" t="str">
            <v>Historical</v>
          </cell>
          <cell r="R4" t="str">
            <v>Historical</v>
          </cell>
          <cell r="S4" t="str">
            <v>Historical</v>
          </cell>
          <cell r="T4" t="str">
            <v>Historical</v>
          </cell>
          <cell r="U4">
            <v>0</v>
          </cell>
          <cell r="V4" t="str">
            <v>Projected</v>
          </cell>
        </row>
        <row r="5">
          <cell r="B5" t="str">
            <v>($ in millions, except per share data)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 t="str">
            <v>LTM</v>
          </cell>
        </row>
        <row r="6">
          <cell r="G6" t="str">
            <v>2000A</v>
          </cell>
          <cell r="H6">
            <v>0</v>
          </cell>
          <cell r="I6" t="str">
            <v>2001A</v>
          </cell>
          <cell r="J6">
            <v>0</v>
          </cell>
          <cell r="K6" t="str">
            <v>2002A</v>
          </cell>
          <cell r="L6">
            <v>0</v>
          </cell>
          <cell r="M6" t="str">
            <v>2003A</v>
          </cell>
          <cell r="N6">
            <v>0</v>
          </cell>
          <cell r="O6">
            <v>37987</v>
          </cell>
          <cell r="P6" t="str">
            <v>48 weeks 12/05</v>
          </cell>
          <cell r="Q6">
            <v>38353</v>
          </cell>
          <cell r="R6">
            <v>0</v>
          </cell>
          <cell r="S6" t="str">
            <v>Actual 9 weeks ended 12/31</v>
          </cell>
          <cell r="T6" t="str">
            <v>Budget 13 weeks ended 1/31/05</v>
          </cell>
          <cell r="U6" t="str">
            <v>Budget 4 weeks ended 1/31/05</v>
          </cell>
          <cell r="V6" t="str">
            <v>2004E(4)</v>
          </cell>
          <cell r="W6">
            <v>0</v>
          </cell>
          <cell r="X6" t="str">
            <v>2005E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 t="str">
            <v>1999A</v>
          </cell>
        </row>
        <row r="8">
          <cell r="A8" t="str">
            <v>Summary Income Statement Data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1250.6040000000003</v>
          </cell>
          <cell r="H8">
            <v>0</v>
          </cell>
          <cell r="I8">
            <v>1192.546</v>
          </cell>
          <cell r="J8">
            <v>0</v>
          </cell>
          <cell r="K8">
            <v>1192.546</v>
          </cell>
          <cell r="L8">
            <v>0</v>
          </cell>
          <cell r="M8">
            <v>1193.4050000000002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9.1651391434760868E-4</v>
          </cell>
          <cell r="AN8">
            <v>0</v>
          </cell>
          <cell r="AO8">
            <v>38353</v>
          </cell>
        </row>
        <row r="10">
          <cell r="C10" t="str">
            <v>Women's</v>
          </cell>
          <cell r="D10">
            <v>0</v>
          </cell>
          <cell r="E10">
            <v>0</v>
          </cell>
          <cell r="F10">
            <v>0</v>
          </cell>
          <cell r="G10">
            <v>696.49300000000005</v>
          </cell>
          <cell r="H10">
            <v>0</v>
          </cell>
          <cell r="I10">
            <v>702.22799999999995</v>
          </cell>
          <cell r="J10">
            <v>0</v>
          </cell>
          <cell r="K10">
            <v>702.22799999999995</v>
          </cell>
          <cell r="L10">
            <v>0</v>
          </cell>
          <cell r="M10">
            <v>723.52300000000002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 t="str">
            <v>Women's</v>
          </cell>
        </row>
        <row r="11">
          <cell r="C11" t="str">
            <v>Men's</v>
          </cell>
          <cell r="D11">
            <v>0</v>
          </cell>
          <cell r="E11">
            <v>0</v>
          </cell>
          <cell r="F11">
            <v>0</v>
          </cell>
          <cell r="G11">
            <v>328.91500000000002</v>
          </cell>
          <cell r="H11">
            <v>0</v>
          </cell>
          <cell r="I11">
            <v>280.92200000000003</v>
          </cell>
          <cell r="J11">
            <v>0</v>
          </cell>
          <cell r="K11">
            <v>280.92200000000003</v>
          </cell>
          <cell r="L11">
            <v>0</v>
          </cell>
          <cell r="M11">
            <v>256.32100000000003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 t="str">
            <v>Men's</v>
          </cell>
        </row>
        <row r="12">
          <cell r="C12" t="str">
            <v>Children's</v>
          </cell>
          <cell r="D12">
            <v>0</v>
          </cell>
          <cell r="E12">
            <v>0</v>
          </cell>
          <cell r="F12">
            <v>0</v>
          </cell>
          <cell r="G12">
            <v>143.02699999999999</v>
          </cell>
          <cell r="H12">
            <v>0</v>
          </cell>
          <cell r="I12">
            <v>137.52699999999999</v>
          </cell>
          <cell r="J12">
            <v>0</v>
          </cell>
          <cell r="K12">
            <v>137.52699999999999</v>
          </cell>
          <cell r="L12">
            <v>0</v>
          </cell>
          <cell r="M12">
            <v>135.05600000000001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 t="str">
            <v>Children's</v>
          </cell>
        </row>
        <row r="13">
          <cell r="C13" t="str">
            <v>Shoes</v>
          </cell>
          <cell r="D13">
            <v>0</v>
          </cell>
          <cell r="E13">
            <v>0</v>
          </cell>
          <cell r="F13">
            <v>0</v>
          </cell>
          <cell r="G13">
            <v>74.852999999999994</v>
          </cell>
          <cell r="H13">
            <v>0</v>
          </cell>
          <cell r="I13">
            <v>64.266000000000005</v>
          </cell>
          <cell r="J13">
            <v>0</v>
          </cell>
          <cell r="K13">
            <v>64.266000000000005</v>
          </cell>
          <cell r="L13">
            <v>0</v>
          </cell>
          <cell r="M13">
            <v>70.796000000000006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 t="str">
            <v>Shoes</v>
          </cell>
        </row>
        <row r="14">
          <cell r="C14" t="str">
            <v>Other</v>
          </cell>
          <cell r="D14">
            <v>0</v>
          </cell>
          <cell r="E14">
            <v>0</v>
          </cell>
          <cell r="F14">
            <v>0</v>
          </cell>
          <cell r="G14">
            <v>7.3159999999999998</v>
          </cell>
          <cell r="H14">
            <v>0</v>
          </cell>
          <cell r="I14">
            <v>7.6029999999999998</v>
          </cell>
          <cell r="J14">
            <v>0</v>
          </cell>
          <cell r="K14">
            <v>7.6029999999999998</v>
          </cell>
          <cell r="L14">
            <v>0</v>
          </cell>
          <cell r="M14">
            <v>7.7089999999999996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 t="str">
            <v>Other</v>
          </cell>
        </row>
        <row r="15">
          <cell r="B15" t="str">
            <v>Sales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1250.604</v>
          </cell>
          <cell r="H15">
            <v>0</v>
          </cell>
          <cell r="I15">
            <v>1192.546</v>
          </cell>
          <cell r="J15">
            <v>0</v>
          </cell>
          <cell r="K15">
            <v>1193.405</v>
          </cell>
          <cell r="L15">
            <v>0</v>
          </cell>
          <cell r="M15">
            <v>1227.0319999999999</v>
          </cell>
          <cell r="N15">
            <v>0</v>
          </cell>
          <cell r="O15">
            <v>60.723999999999997</v>
          </cell>
          <cell r="P15">
            <v>1205.771</v>
          </cell>
          <cell r="Q15">
            <v>1266.4949999999999</v>
          </cell>
          <cell r="R15">
            <v>0</v>
          </cell>
          <cell r="S15">
            <v>323.46699999999998</v>
          </cell>
          <cell r="T15">
            <v>403.30900000000003</v>
          </cell>
          <cell r="U15">
            <v>66.120999999999995</v>
          </cell>
          <cell r="V15">
            <v>1266.9929999999999</v>
          </cell>
          <cell r="W15">
            <v>0</v>
          </cell>
          <cell r="X15">
            <v>1376.2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1180.93</v>
          </cell>
        </row>
        <row r="16">
          <cell r="C16" t="str">
            <v>% Growth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-4.6423967938691968E-2</v>
          </cell>
          <cell r="J16">
            <v>0</v>
          </cell>
          <cell r="K16">
            <v>7.203076443171863E-4</v>
          </cell>
          <cell r="L16">
            <v>0</v>
          </cell>
          <cell r="M16">
            <v>2.8177358063691704E-2</v>
          </cell>
          <cell r="N16">
            <v>0</v>
          </cell>
          <cell r="O16">
            <v>0</v>
          </cell>
          <cell r="P16">
            <v>0</v>
          </cell>
          <cell r="Q16">
            <v>3.216134542538418E-2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3.2567202811336626E-2</v>
          </cell>
          <cell r="W16">
            <v>0</v>
          </cell>
          <cell r="X16">
            <v>8.6193846374841954E-2</v>
          </cell>
        </row>
        <row r="17">
          <cell r="C17" t="str">
            <v>Comp store growth %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-8.5</v>
          </cell>
          <cell r="J17">
            <v>0</v>
          </cell>
          <cell r="K17">
            <v>-1.2</v>
          </cell>
          <cell r="L17">
            <v>0</v>
          </cell>
          <cell r="M17">
            <v>1.6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-0.28999999999999998</v>
          </cell>
          <cell r="W17">
            <v>0</v>
          </cell>
          <cell r="X17">
            <v>2.16</v>
          </cell>
        </row>
        <row r="19">
          <cell r="B19" t="str">
            <v>Gross Profit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338.01600000000002</v>
          </cell>
          <cell r="H19">
            <v>0</v>
          </cell>
          <cell r="I19">
            <v>297.46899999999999</v>
          </cell>
          <cell r="J19">
            <v>0</v>
          </cell>
          <cell r="K19">
            <v>339.822</v>
          </cell>
          <cell r="L19">
            <v>0</v>
          </cell>
          <cell r="M19">
            <v>357.65</v>
          </cell>
          <cell r="N19">
            <v>0</v>
          </cell>
          <cell r="O19">
            <v>20.64</v>
          </cell>
          <cell r="P19">
            <v>355.642</v>
          </cell>
          <cell r="Q19">
            <v>376.28199999999998</v>
          </cell>
          <cell r="R19">
            <v>0</v>
          </cell>
          <cell r="S19">
            <v>90.905000000000001</v>
          </cell>
          <cell r="T19">
            <v>107.822</v>
          </cell>
          <cell r="U19">
            <v>20.582999999999998</v>
          </cell>
          <cell r="V19">
            <v>373.59699999999998</v>
          </cell>
          <cell r="W19">
            <v>0</v>
          </cell>
          <cell r="X19">
            <v>415.35042099999998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312.78500000000003</v>
          </cell>
        </row>
        <row r="20">
          <cell r="C20" t="str">
            <v>% Margin</v>
          </cell>
          <cell r="D20">
            <v>0</v>
          </cell>
          <cell r="E20">
            <v>0</v>
          </cell>
          <cell r="F20">
            <v>0</v>
          </cell>
          <cell r="G20">
            <v>0.27028219964113342</v>
          </cell>
          <cell r="H20">
            <v>0</v>
          </cell>
          <cell r="I20">
            <v>0.24944027316346706</v>
          </cell>
          <cell r="J20">
            <v>0</v>
          </cell>
          <cell r="K20">
            <v>0.28474993820203537</v>
          </cell>
          <cell r="L20">
            <v>0</v>
          </cell>
          <cell r="M20">
            <v>0.29147569093552572</v>
          </cell>
          <cell r="N20">
            <v>0</v>
          </cell>
          <cell r="O20">
            <v>0</v>
          </cell>
          <cell r="P20">
            <v>0</v>
          </cell>
          <cell r="Q20">
            <v>0.29710500238848159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0.29486903242559354</v>
          </cell>
          <cell r="W20">
            <v>0</v>
          </cell>
          <cell r="X20">
            <v>0.30180963595407639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0.26486328571549544</v>
          </cell>
        </row>
        <row r="22">
          <cell r="B22" t="str">
            <v xml:space="preserve">EBITDA 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39.058999999999997</v>
          </cell>
          <cell r="H22">
            <v>0</v>
          </cell>
          <cell r="I22">
            <v>-7.7489999999999988</v>
          </cell>
          <cell r="J22">
            <v>0</v>
          </cell>
          <cell r="K22">
            <v>34.142000000000003</v>
          </cell>
          <cell r="L22">
            <v>0</v>
          </cell>
          <cell r="M22">
            <v>52.567000000000029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46.552</v>
          </cell>
          <cell r="W22">
            <v>0</v>
          </cell>
          <cell r="X22">
            <v>56.774999999999999</v>
          </cell>
          <cell r="Y22" t="str">
            <v>(5)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45.274999999999999</v>
          </cell>
        </row>
        <row r="23">
          <cell r="C23" t="str">
            <v>% Margin</v>
          </cell>
          <cell r="D23">
            <v>0</v>
          </cell>
          <cell r="E23">
            <v>0</v>
          </cell>
          <cell r="F23">
            <v>0</v>
          </cell>
          <cell r="G23">
            <v>3.1232108645102685E-2</v>
          </cell>
          <cell r="H23">
            <v>0</v>
          </cell>
          <cell r="I23">
            <v>-6.4978625562452088E-3</v>
          </cell>
          <cell r="J23">
            <v>0</v>
          </cell>
          <cell r="K23">
            <v>2.8608896393093716E-2</v>
          </cell>
          <cell r="L23">
            <v>0</v>
          </cell>
          <cell r="M23">
            <v>4.2840773508759374E-2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3.6742113018777535E-2</v>
          </cell>
          <cell r="W23">
            <v>0</v>
          </cell>
          <cell r="X23">
            <v>4.1254904810347333E-2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3.8338428187953556E-2</v>
          </cell>
        </row>
        <row r="25">
          <cell r="B25" t="str">
            <v xml:space="preserve">Adjusted EBITDA 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 t="e">
            <v>#VALUE!</v>
          </cell>
          <cell r="H25">
            <v>0</v>
          </cell>
          <cell r="I25" t="str">
            <v>n.a.</v>
          </cell>
          <cell r="J25">
            <v>0</v>
          </cell>
          <cell r="K25" t="str">
            <v>n.a.</v>
          </cell>
          <cell r="L25">
            <v>0</v>
          </cell>
          <cell r="M25">
            <v>53.606999999999999</v>
          </cell>
          <cell r="N25" t="str">
            <v>(6)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50.068223359999998</v>
          </cell>
          <cell r="W25" t="str">
            <v>(7)</v>
          </cell>
          <cell r="X25">
            <v>59.323</v>
          </cell>
          <cell r="Y25" t="str">
            <v>(8)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19.725000000000001</v>
          </cell>
        </row>
        <row r="26">
          <cell r="C26" t="str">
            <v>% Margin</v>
          </cell>
          <cell r="D26">
            <v>0</v>
          </cell>
          <cell r="E26">
            <v>0</v>
          </cell>
          <cell r="F26">
            <v>0</v>
          </cell>
          <cell r="G26" t="e">
            <v>#VALUE!</v>
          </cell>
          <cell r="H26">
            <v>0</v>
          </cell>
          <cell r="I26" t="str">
            <v>n.a.</v>
          </cell>
          <cell r="J26">
            <v>0</v>
          </cell>
          <cell r="K26" t="str">
            <v>n.a.</v>
          </cell>
          <cell r="L26">
            <v>0</v>
          </cell>
          <cell r="M26">
            <v>4.368834716617008E-2</v>
          </cell>
          <cell r="N26">
            <v>0</v>
          </cell>
          <cell r="O26">
            <v>0</v>
          </cell>
          <cell r="P26">
            <v>0</v>
          </cell>
          <cell r="Q26" t="e">
            <v>#DIV/0!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3.9517363837053558E-2</v>
          </cell>
          <cell r="W26">
            <v>0</v>
          </cell>
          <cell r="X26">
            <v>4.3106379886644383E-2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 t="e">
            <v>#DIV/0!</v>
          </cell>
        </row>
        <row r="28">
          <cell r="B28" t="str">
            <v>EBIT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18.991</v>
          </cell>
          <cell r="H28">
            <v>0</v>
          </cell>
          <cell r="I28">
            <v>-31.527999999999999</v>
          </cell>
          <cell r="J28">
            <v>0</v>
          </cell>
          <cell r="K28">
            <v>11.447000000000003</v>
          </cell>
          <cell r="L28">
            <v>0</v>
          </cell>
          <cell r="M28">
            <v>30.933</v>
          </cell>
          <cell r="N28">
            <v>0</v>
          </cell>
          <cell r="O28">
            <v>-6.532</v>
          </cell>
          <cell r="P28">
            <v>31.948</v>
          </cell>
          <cell r="Q28">
            <v>25.416</v>
          </cell>
          <cell r="R28">
            <v>0</v>
          </cell>
          <cell r="S28">
            <v>19.928999999999998</v>
          </cell>
          <cell r="T28">
            <v>13.965</v>
          </cell>
          <cell r="U28">
            <v>-4.7080000000000002</v>
          </cell>
          <cell r="V28">
            <v>24.02</v>
          </cell>
          <cell r="W28">
            <v>0</v>
          </cell>
          <cell r="X28">
            <v>32.58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28.651</v>
          </cell>
        </row>
        <row r="29">
          <cell r="C29" t="str">
            <v>% Margin</v>
          </cell>
          <cell r="D29">
            <v>0</v>
          </cell>
          <cell r="E29">
            <v>0</v>
          </cell>
          <cell r="F29">
            <v>0</v>
          </cell>
          <cell r="G29">
            <v>1.5185462384575773E-2</v>
          </cell>
          <cell r="H29">
            <v>0</v>
          </cell>
          <cell r="I29">
            <v>-2.6437554610052774E-2</v>
          </cell>
          <cell r="J29">
            <v>0</v>
          </cell>
          <cell r="K29">
            <v>9.5918820517762234E-3</v>
          </cell>
          <cell r="L29">
            <v>0</v>
          </cell>
          <cell r="M29">
            <v>2.5209611485275039E-2</v>
          </cell>
          <cell r="N29">
            <v>0</v>
          </cell>
          <cell r="O29">
            <v>0</v>
          </cell>
          <cell r="P29">
            <v>0</v>
          </cell>
          <cell r="Q29">
            <v>2.0067982897682187E-2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1.8958273644763626E-2</v>
          </cell>
          <cell r="W29">
            <v>0</v>
          </cell>
          <cell r="X29">
            <v>2.3673884609795085E-2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2.4261387211773771E-2</v>
          </cell>
        </row>
        <row r="31">
          <cell r="B31" t="str">
            <v>Net earnings (loss)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13.342000000000001</v>
          </cell>
          <cell r="H31">
            <v>0</v>
          </cell>
          <cell r="I31">
            <v>-19.34995</v>
          </cell>
          <cell r="J31">
            <v>0</v>
          </cell>
          <cell r="K31">
            <v>7.5297500000000026</v>
          </cell>
          <cell r="L31">
            <v>0</v>
          </cell>
          <cell r="M31">
            <v>19.910730000000029</v>
          </cell>
          <cell r="N31">
            <v>0</v>
          </cell>
          <cell r="O31">
            <v>-4.0629999999999997</v>
          </cell>
          <cell r="P31">
            <v>20.524000000000001</v>
          </cell>
          <cell r="Q31">
            <v>16.461000000000002</v>
          </cell>
          <cell r="R31">
            <v>0</v>
          </cell>
          <cell r="S31">
            <v>12.012</v>
          </cell>
          <cell r="T31">
            <v>8.9030000000000005</v>
          </cell>
          <cell r="U31">
            <v>-2.8940000000000001</v>
          </cell>
          <cell r="V31">
            <v>15.653</v>
          </cell>
          <cell r="W31">
            <v>0</v>
          </cell>
          <cell r="X31">
            <v>20.375131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19.725000000000001</v>
          </cell>
        </row>
        <row r="33">
          <cell r="B33" t="str">
            <v>Earnings (loss) per fully diluted share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0.41</v>
          </cell>
          <cell r="H33">
            <v>0</v>
          </cell>
          <cell r="I33">
            <v>-0.59407447365987487</v>
          </cell>
          <cell r="J33">
            <v>0</v>
          </cell>
          <cell r="K33">
            <v>0.22775900184730929</v>
          </cell>
          <cell r="L33">
            <v>0</v>
          </cell>
          <cell r="M33">
            <v>0.59621889504416914</v>
          </cell>
          <cell r="N33">
            <v>0</v>
          </cell>
          <cell r="O33">
            <v>-0.12</v>
          </cell>
          <cell r="P33">
            <v>0.61</v>
          </cell>
          <cell r="Q33">
            <v>0.49</v>
          </cell>
          <cell r="R33">
            <v>0</v>
          </cell>
          <cell r="S33">
            <v>0.36</v>
          </cell>
          <cell r="T33">
            <v>0.26</v>
          </cell>
          <cell r="U33">
            <v>-0.08</v>
          </cell>
          <cell r="V33">
            <v>0.46</v>
          </cell>
          <cell r="W33">
            <v>0</v>
          </cell>
          <cell r="X33">
            <v>0.60019999999999996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0.59</v>
          </cell>
        </row>
        <row r="35">
          <cell r="B35" t="str">
            <v>Depreciation and Amortization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20.068000000000001</v>
          </cell>
          <cell r="H35">
            <v>0</v>
          </cell>
          <cell r="I35">
            <v>23.779</v>
          </cell>
          <cell r="J35">
            <v>0</v>
          </cell>
          <cell r="K35">
            <v>23.779</v>
          </cell>
          <cell r="L35">
            <v>0</v>
          </cell>
          <cell r="M35">
            <v>21.661999999999999</v>
          </cell>
          <cell r="N35">
            <v>0</v>
          </cell>
          <cell r="O35">
            <v>0</v>
          </cell>
          <cell r="P35">
            <v>0</v>
          </cell>
          <cell r="Q35">
            <v>22.405000000000001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22.532</v>
          </cell>
          <cell r="W35">
            <v>0</v>
          </cell>
          <cell r="X35">
            <v>24.195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16.623999999999999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 t="str">
            <v>GDYS</v>
          </cell>
        </row>
        <row r="36">
          <cell r="B36" t="str">
            <v>Capital Expenditures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43.329000000000001</v>
          </cell>
          <cell r="H36">
            <v>0</v>
          </cell>
          <cell r="I36">
            <v>15.257999999999999</v>
          </cell>
          <cell r="J36">
            <v>0</v>
          </cell>
          <cell r="K36">
            <v>15.257999999999999</v>
          </cell>
          <cell r="L36">
            <v>0</v>
          </cell>
          <cell r="M36">
            <v>20.454000000000001</v>
          </cell>
          <cell r="N36">
            <v>0</v>
          </cell>
          <cell r="O36">
            <v>0</v>
          </cell>
          <cell r="P36">
            <v>0</v>
          </cell>
          <cell r="Q36">
            <v>29.473000000000003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-30.317</v>
          </cell>
          <cell r="W36">
            <v>0</v>
          </cell>
          <cell r="X36">
            <v>47</v>
          </cell>
          <cell r="Y36" t="str">
            <v>(9)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31.292999999999999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38413</v>
          </cell>
        </row>
        <row r="38">
          <cell r="G38" t="str">
            <v>Historical</v>
          </cell>
          <cell r="H38">
            <v>0</v>
          </cell>
          <cell r="I38" t="str">
            <v>Historical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Projected</v>
          </cell>
        </row>
        <row r="40">
          <cell r="G40" t="str">
            <v>2000A</v>
          </cell>
          <cell r="H40">
            <v>0</v>
          </cell>
          <cell r="I40" t="str">
            <v>2001A</v>
          </cell>
          <cell r="J40">
            <v>0</v>
          </cell>
          <cell r="K40" t="str">
            <v>2002A</v>
          </cell>
          <cell r="L40">
            <v>0</v>
          </cell>
          <cell r="M40" t="str">
            <v>2003A</v>
          </cell>
          <cell r="N40">
            <v>0</v>
          </cell>
          <cell r="O40">
            <v>0</v>
          </cell>
          <cell r="P40">
            <v>0</v>
          </cell>
          <cell r="Q40" t="str">
            <v>2004E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 t="str">
            <v>2005E</v>
          </cell>
          <cell r="W40">
            <v>0</v>
          </cell>
          <cell r="X40" t="str">
            <v>2006E</v>
          </cell>
          <cell r="Y40">
            <v>0</v>
          </cell>
          <cell r="Z40" t="str">
            <v>2007E</v>
          </cell>
          <cell r="AA40">
            <v>0</v>
          </cell>
          <cell r="AB40" t="str">
            <v>2008E</v>
          </cell>
          <cell r="AC40">
            <v>0</v>
          </cell>
          <cell r="AD40" t="str">
            <v>2009E</v>
          </cell>
          <cell r="AE40">
            <v>0</v>
          </cell>
          <cell r="AF40">
            <v>0</v>
          </cell>
          <cell r="AG40">
            <v>0</v>
          </cell>
          <cell r="AH40" t="str">
            <v>1999A</v>
          </cell>
        </row>
        <row r="42">
          <cell r="B42" t="str">
            <v>Number of Stores (Period End)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317</v>
          </cell>
          <cell r="H42">
            <v>0</v>
          </cell>
          <cell r="I42">
            <v>332</v>
          </cell>
          <cell r="J42">
            <v>0</v>
          </cell>
          <cell r="K42">
            <v>328</v>
          </cell>
          <cell r="L42">
            <v>0</v>
          </cell>
          <cell r="M42">
            <v>335</v>
          </cell>
          <cell r="N42">
            <v>0</v>
          </cell>
          <cell r="O42">
            <v>0</v>
          </cell>
          <cell r="P42">
            <v>0</v>
          </cell>
          <cell r="Q42">
            <v>357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388</v>
          </cell>
          <cell r="W42">
            <v>0</v>
          </cell>
          <cell r="X42">
            <v>430</v>
          </cell>
          <cell r="Y42">
            <v>0</v>
          </cell>
          <cell r="Z42">
            <v>475</v>
          </cell>
          <cell r="AA42">
            <v>0</v>
          </cell>
          <cell r="AB42">
            <v>525</v>
          </cell>
          <cell r="AC42">
            <v>0</v>
          </cell>
          <cell r="AD42">
            <v>580</v>
          </cell>
          <cell r="AE42">
            <v>0</v>
          </cell>
          <cell r="AF42">
            <v>0</v>
          </cell>
          <cell r="AG42">
            <v>0</v>
          </cell>
          <cell r="AH42">
            <v>287</v>
          </cell>
        </row>
        <row r="43">
          <cell r="B43" t="str">
            <v>New Stores Opened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32</v>
          </cell>
          <cell r="H43">
            <v>0</v>
          </cell>
          <cell r="I43">
            <v>18</v>
          </cell>
          <cell r="J43">
            <v>0</v>
          </cell>
          <cell r="K43">
            <v>2</v>
          </cell>
          <cell r="L43">
            <v>0</v>
          </cell>
          <cell r="M43">
            <v>10</v>
          </cell>
          <cell r="N43">
            <v>0</v>
          </cell>
          <cell r="O43">
            <v>0</v>
          </cell>
          <cell r="P43">
            <v>0</v>
          </cell>
          <cell r="Q43">
            <v>24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</v>
          </cell>
          <cell r="W43">
            <v>0</v>
          </cell>
          <cell r="X43">
            <v>40</v>
          </cell>
          <cell r="Y43">
            <v>0</v>
          </cell>
          <cell r="Z43">
            <v>45</v>
          </cell>
          <cell r="AA43">
            <v>0</v>
          </cell>
          <cell r="AB43">
            <v>50</v>
          </cell>
          <cell r="AC43">
            <v>0</v>
          </cell>
          <cell r="AD43">
            <v>55</v>
          </cell>
          <cell r="AE43">
            <v>0</v>
          </cell>
          <cell r="AF43">
            <v>0</v>
          </cell>
          <cell r="AG43">
            <v>0</v>
          </cell>
          <cell r="AH43">
            <v>32</v>
          </cell>
        </row>
        <row r="44">
          <cell r="B44" t="str">
            <v>Stores Remodeled or Relocated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13</v>
          </cell>
          <cell r="H44">
            <v>0</v>
          </cell>
          <cell r="I44">
            <v>12</v>
          </cell>
          <cell r="J44">
            <v>0</v>
          </cell>
          <cell r="K44">
            <v>7</v>
          </cell>
          <cell r="L44">
            <v>0</v>
          </cell>
          <cell r="M44">
            <v>3</v>
          </cell>
          <cell r="N44">
            <v>0</v>
          </cell>
          <cell r="O44">
            <v>0</v>
          </cell>
          <cell r="P44">
            <v>0</v>
          </cell>
          <cell r="Q44">
            <v>13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15</v>
          </cell>
          <cell r="W44">
            <v>0</v>
          </cell>
          <cell r="X44" t="str">
            <v>n.a</v>
          </cell>
          <cell r="Y44">
            <v>0</v>
          </cell>
          <cell r="Z44" t="str">
            <v>n.a</v>
          </cell>
          <cell r="AA44">
            <v>0</v>
          </cell>
          <cell r="AB44" t="str">
            <v>n.a</v>
          </cell>
          <cell r="AC44">
            <v>0</v>
          </cell>
          <cell r="AD44" t="str">
            <v>n.a</v>
          </cell>
        </row>
        <row r="45">
          <cell r="B45" t="str">
            <v>Stores Closed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2</v>
          </cell>
          <cell r="H45">
            <v>0</v>
          </cell>
          <cell r="I45">
            <v>3</v>
          </cell>
          <cell r="J45">
            <v>0</v>
          </cell>
          <cell r="K45">
            <v>6</v>
          </cell>
          <cell r="L45">
            <v>0</v>
          </cell>
          <cell r="M45">
            <v>6</v>
          </cell>
          <cell r="N45">
            <v>0</v>
          </cell>
          <cell r="O45">
            <v>0</v>
          </cell>
          <cell r="P45">
            <v>0</v>
          </cell>
          <cell r="Q45">
            <v>2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B46" t="str">
            <v>Same Store Sales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-4.8</v>
          </cell>
          <cell r="H46">
            <v>0</v>
          </cell>
          <cell r="I46">
            <v>-8.5</v>
          </cell>
          <cell r="J46">
            <v>0</v>
          </cell>
          <cell r="K46">
            <v>-1.2</v>
          </cell>
          <cell r="L46">
            <v>0</v>
          </cell>
          <cell r="M46">
            <v>1.6</v>
          </cell>
          <cell r="N46">
            <v>0</v>
          </cell>
          <cell r="O46">
            <v>0</v>
          </cell>
          <cell r="P46">
            <v>0</v>
          </cell>
          <cell r="Q46">
            <v>-0.28999999999999998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2.16</v>
          </cell>
          <cell r="W46">
            <v>0</v>
          </cell>
          <cell r="X46">
            <v>3</v>
          </cell>
          <cell r="Y46">
            <v>0</v>
          </cell>
          <cell r="Z46">
            <v>3</v>
          </cell>
          <cell r="AA46">
            <v>0</v>
          </cell>
          <cell r="AB46">
            <v>3</v>
          </cell>
          <cell r="AC46">
            <v>0</v>
          </cell>
          <cell r="AD46">
            <v>3</v>
          </cell>
          <cell r="AE46">
            <v>0</v>
          </cell>
          <cell r="AF46">
            <v>0</v>
          </cell>
          <cell r="AG46">
            <v>0</v>
          </cell>
          <cell r="AH46">
            <v>-2.1</v>
          </cell>
        </row>
        <row r="47">
          <cell r="B47" t="str">
            <v>Gross Store Sq. Footage (millions)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8.6940000000000008</v>
          </cell>
          <cell r="H47">
            <v>0</v>
          </cell>
          <cell r="I47">
            <v>9.266</v>
          </cell>
          <cell r="J47">
            <v>0</v>
          </cell>
          <cell r="K47">
            <v>9.1470000000000002</v>
          </cell>
          <cell r="L47">
            <v>0</v>
          </cell>
          <cell r="M47">
            <v>9.3130000000000006</v>
          </cell>
          <cell r="N47">
            <v>0</v>
          </cell>
          <cell r="O47">
            <v>0</v>
          </cell>
          <cell r="P47">
            <v>0</v>
          </cell>
          <cell r="Q47">
            <v>9.9459999999999997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10.721</v>
          </cell>
          <cell r="W47">
            <v>0</v>
          </cell>
          <cell r="X47">
            <v>11.721</v>
          </cell>
          <cell r="Y47">
            <v>0</v>
          </cell>
          <cell r="Z47">
            <v>12.846</v>
          </cell>
          <cell r="AA47">
            <v>0</v>
          </cell>
          <cell r="AB47">
            <v>14.096</v>
          </cell>
          <cell r="AC47">
            <v>0</v>
          </cell>
          <cell r="AD47">
            <v>15.471</v>
          </cell>
        </row>
        <row r="48">
          <cell r="B48" t="str">
            <v>Average Sq. Feet per Store (thousands)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27.4</v>
          </cell>
          <cell r="H48">
            <v>0</v>
          </cell>
          <cell r="I48">
            <v>27.4</v>
          </cell>
          <cell r="J48">
            <v>0</v>
          </cell>
          <cell r="K48">
            <v>27.9</v>
          </cell>
          <cell r="L48">
            <v>0</v>
          </cell>
          <cell r="M48">
            <v>28.093514328808446</v>
          </cell>
          <cell r="N48">
            <v>0</v>
          </cell>
          <cell r="O48">
            <v>0</v>
          </cell>
          <cell r="P48">
            <v>0</v>
          </cell>
          <cell r="Q48">
            <v>28.745664739884393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28.781208053691277</v>
          </cell>
          <cell r="W48">
            <v>0</v>
          </cell>
          <cell r="X48">
            <v>28.657701711491441</v>
          </cell>
          <cell r="Y48">
            <v>0</v>
          </cell>
          <cell r="Z48">
            <v>28.388950276243094</v>
          </cell>
          <cell r="AA48">
            <v>0</v>
          </cell>
          <cell r="AB48">
            <v>28.192</v>
          </cell>
          <cell r="AC48">
            <v>0</v>
          </cell>
          <cell r="AD48">
            <v>28.001809954751131</v>
          </cell>
        </row>
        <row r="49">
          <cell r="B49" t="str">
            <v>Sales per Gross Sq. Feet ($ per sq. ft.)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152</v>
          </cell>
          <cell r="H49">
            <v>0</v>
          </cell>
          <cell r="I49">
            <v>136</v>
          </cell>
          <cell r="J49">
            <v>0</v>
          </cell>
          <cell r="K49">
            <v>133</v>
          </cell>
          <cell r="L49">
            <v>0</v>
          </cell>
          <cell r="M49">
            <v>133</v>
          </cell>
          <cell r="N49">
            <v>0</v>
          </cell>
          <cell r="O49">
            <v>0</v>
          </cell>
          <cell r="P49">
            <v>0</v>
          </cell>
          <cell r="Q49">
            <v>131.47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136</v>
          </cell>
          <cell r="W49">
            <v>0</v>
          </cell>
          <cell r="X49">
            <v>140</v>
          </cell>
          <cell r="Y49">
            <v>0</v>
          </cell>
          <cell r="Z49">
            <v>143</v>
          </cell>
          <cell r="AA49">
            <v>0</v>
          </cell>
          <cell r="AB49">
            <v>146</v>
          </cell>
          <cell r="AC49">
            <v>0</v>
          </cell>
          <cell r="AD49">
            <v>150</v>
          </cell>
          <cell r="AE49">
            <v>0</v>
          </cell>
          <cell r="AF49">
            <v>0</v>
          </cell>
          <cell r="AG49">
            <v>0</v>
          </cell>
          <cell r="AH49">
            <v>160</v>
          </cell>
        </row>
        <row r="50">
          <cell r="B50" t="str">
            <v>Average Sales per Store ($ millions)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4.1479999999999997</v>
          </cell>
          <cell r="H50">
            <v>0</v>
          </cell>
          <cell r="I50">
            <v>3.67</v>
          </cell>
          <cell r="J50">
            <v>0</v>
          </cell>
          <cell r="K50">
            <v>3.653</v>
          </cell>
          <cell r="L50">
            <v>0</v>
          </cell>
          <cell r="M50">
            <v>3.7210000000000001</v>
          </cell>
          <cell r="N50">
            <v>0</v>
          </cell>
          <cell r="O50">
            <v>0</v>
          </cell>
          <cell r="P50">
            <v>0</v>
          </cell>
          <cell r="Q50">
            <v>3.661829479768786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3.694496644295302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4.3019999999999996</v>
          </cell>
        </row>
        <row r="52">
          <cell r="G52" t="str">
            <v>Summary Financial Data</v>
          </cell>
        </row>
        <row r="53">
          <cell r="G53" t="str">
            <v>($ in millions)</v>
          </cell>
        </row>
        <row r="55">
          <cell r="G55" t="str">
            <v>Historical (1)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 t="str">
            <v>Year ended</v>
          </cell>
          <cell r="M55" t="str">
            <v>Year ended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 t="str">
            <v>Jan 31,</v>
          </cell>
        </row>
        <row r="57">
          <cell r="B57" t="str">
            <v>($ in millions)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 t="str">
            <v>2000A</v>
          </cell>
          <cell r="H57">
            <v>0</v>
          </cell>
          <cell r="I57" t="str">
            <v>2001A</v>
          </cell>
          <cell r="J57">
            <v>0</v>
          </cell>
          <cell r="K57" t="str">
            <v>2002A</v>
          </cell>
          <cell r="L57">
            <v>0</v>
          </cell>
          <cell r="M57" t="str">
            <v>2003A</v>
          </cell>
          <cell r="N57">
            <v>0</v>
          </cell>
          <cell r="O57">
            <v>0</v>
          </cell>
          <cell r="P57">
            <v>0</v>
          </cell>
          <cell r="Q57">
            <v>38353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 t="str">
            <v>2004E(1)</v>
          </cell>
          <cell r="W57">
            <v>0</v>
          </cell>
          <cell r="X57" t="str">
            <v>2005E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 t="str">
            <v>1999A</v>
          </cell>
          <cell r="AI57">
            <v>0</v>
          </cell>
          <cell r="AJ57">
            <v>37625</v>
          </cell>
        </row>
        <row r="59">
          <cell r="B59" t="str">
            <v>Cash and equivalents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62.75</v>
          </cell>
          <cell r="H59">
            <v>0</v>
          </cell>
          <cell r="I59">
            <v>53.805999999999997</v>
          </cell>
          <cell r="J59">
            <v>0</v>
          </cell>
          <cell r="K59">
            <v>53.805999999999997</v>
          </cell>
          <cell r="L59">
            <v>0</v>
          </cell>
          <cell r="M59">
            <v>123.032748</v>
          </cell>
          <cell r="N59">
            <v>0</v>
          </cell>
          <cell r="O59">
            <v>0</v>
          </cell>
          <cell r="P59">
            <v>0</v>
          </cell>
          <cell r="Q59">
            <v>140.82711800000001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121.614</v>
          </cell>
          <cell r="W59">
            <v>0</v>
          </cell>
          <cell r="X59">
            <v>140.4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97.299000000000007</v>
          </cell>
          <cell r="AI59">
            <v>0</v>
          </cell>
          <cell r="AJ59">
            <v>128.23699999999999</v>
          </cell>
        </row>
        <row r="60">
          <cell r="B60" t="str">
            <v>Inventories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207.72</v>
          </cell>
          <cell r="H60">
            <v>0</v>
          </cell>
          <cell r="I60">
            <v>179.971</v>
          </cell>
          <cell r="J60">
            <v>0</v>
          </cell>
          <cell r="K60">
            <v>179.971</v>
          </cell>
          <cell r="L60">
            <v>0</v>
          </cell>
          <cell r="M60">
            <v>198.72622899999999</v>
          </cell>
          <cell r="N60">
            <v>0</v>
          </cell>
          <cell r="O60">
            <v>0</v>
          </cell>
          <cell r="P60">
            <v>0</v>
          </cell>
          <cell r="Q60">
            <v>207.81069199999999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230.61699999999999</v>
          </cell>
          <cell r="W60">
            <v>0</v>
          </cell>
          <cell r="X60">
            <v>176.3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182.89400000000001</v>
          </cell>
          <cell r="AI60">
            <v>0</v>
          </cell>
          <cell r="AJ60">
            <v>178.37100000000001</v>
          </cell>
        </row>
        <row r="61">
          <cell r="B61" t="str">
            <v>Accounts Receivable and Other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17.602</v>
          </cell>
          <cell r="H61">
            <v>0</v>
          </cell>
          <cell r="I61">
            <v>24.831</v>
          </cell>
          <cell r="J61">
            <v>0</v>
          </cell>
          <cell r="K61">
            <v>24.831</v>
          </cell>
          <cell r="L61">
            <v>0</v>
          </cell>
          <cell r="M61">
            <v>13.176897</v>
          </cell>
          <cell r="N61">
            <v>0</v>
          </cell>
          <cell r="O61">
            <v>0</v>
          </cell>
          <cell r="P61">
            <v>0</v>
          </cell>
          <cell r="Q61">
            <v>20.123197000000001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20.337</v>
          </cell>
          <cell r="W61">
            <v>0</v>
          </cell>
          <cell r="X61">
            <v>5.4219999999999997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20.352</v>
          </cell>
          <cell r="AI61">
            <v>0</v>
          </cell>
          <cell r="AJ61">
            <v>10.215</v>
          </cell>
        </row>
        <row r="62">
          <cell r="B62" t="str">
            <v>Total Current Assets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288.072</v>
          </cell>
          <cell r="H62">
            <v>0</v>
          </cell>
          <cell r="I62">
            <v>258.608</v>
          </cell>
          <cell r="J62">
            <v>0</v>
          </cell>
          <cell r="K62">
            <v>258.608</v>
          </cell>
          <cell r="L62">
            <v>0</v>
          </cell>
          <cell r="M62">
            <v>334.93587399999996</v>
          </cell>
          <cell r="N62">
            <v>0</v>
          </cell>
          <cell r="O62">
            <v>0</v>
          </cell>
          <cell r="P62">
            <v>0</v>
          </cell>
          <cell r="Q62">
            <v>368.76100700000001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372.56799999999998</v>
          </cell>
          <cell r="W62">
            <v>0</v>
          </cell>
          <cell r="X62">
            <v>322.12200000000007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300.54499999999996</v>
          </cell>
          <cell r="AI62">
            <v>0</v>
          </cell>
          <cell r="AJ62">
            <v>316.82299999999998</v>
          </cell>
        </row>
        <row r="64">
          <cell r="B64" t="str">
            <v>Property and Equipment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138.50399999999999</v>
          </cell>
          <cell r="H64">
            <v>0</v>
          </cell>
          <cell r="I64">
            <v>128.041</v>
          </cell>
          <cell r="J64">
            <v>0</v>
          </cell>
          <cell r="K64">
            <v>128.041</v>
          </cell>
          <cell r="L64">
            <v>0</v>
          </cell>
          <cell r="M64">
            <v>106.967871</v>
          </cell>
          <cell r="N64">
            <v>0</v>
          </cell>
          <cell r="O64">
            <v>0</v>
          </cell>
          <cell r="P64">
            <v>0</v>
          </cell>
          <cell r="Q64">
            <v>114.514903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113.875</v>
          </cell>
          <cell r="W64">
            <v>0</v>
          </cell>
          <cell r="X64">
            <v>132.57300000000001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116.892</v>
          </cell>
          <cell r="AI64">
            <v>0</v>
          </cell>
          <cell r="AJ64">
            <v>113.15</v>
          </cell>
        </row>
        <row r="65">
          <cell r="B65" t="str">
            <v>Other Assets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10.051</v>
          </cell>
          <cell r="H65">
            <v>0</v>
          </cell>
          <cell r="I65">
            <v>9.5850000000000009</v>
          </cell>
          <cell r="J65">
            <v>0</v>
          </cell>
          <cell r="K65">
            <v>9.5850000000000009</v>
          </cell>
          <cell r="L65">
            <v>0</v>
          </cell>
          <cell r="M65">
            <v>5.4368249999999998</v>
          </cell>
          <cell r="N65">
            <v>0</v>
          </cell>
          <cell r="O65">
            <v>0</v>
          </cell>
          <cell r="P65">
            <v>0</v>
          </cell>
          <cell r="Q65">
            <v>5.0645420000000003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4.9880000000000004</v>
          </cell>
          <cell r="W65">
            <v>0</v>
          </cell>
          <cell r="X65">
            <v>5.0270000000000001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5.8559999999999999</v>
          </cell>
          <cell r="AI65">
            <v>0</v>
          </cell>
          <cell r="AJ65">
            <v>9.4740000000000002</v>
          </cell>
        </row>
        <row r="66">
          <cell r="B66" t="str">
            <v>Total Assets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436.62700000000001</v>
          </cell>
          <cell r="H66">
            <v>0</v>
          </cell>
          <cell r="I66">
            <v>396.23399999999998</v>
          </cell>
          <cell r="J66">
            <v>0</v>
          </cell>
          <cell r="K66">
            <v>396.23399999999998</v>
          </cell>
          <cell r="L66">
            <v>0</v>
          </cell>
          <cell r="M66">
            <v>447.34056999999996</v>
          </cell>
          <cell r="N66">
            <v>0</v>
          </cell>
          <cell r="O66">
            <v>0</v>
          </cell>
          <cell r="P66">
            <v>0</v>
          </cell>
          <cell r="Q66">
            <v>488.34045200000003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491.43099999999998</v>
          </cell>
          <cell r="W66">
            <v>0</v>
          </cell>
          <cell r="X66">
            <v>459.72200000000004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423.29299999999995</v>
          </cell>
          <cell r="AI66">
            <v>0</v>
          </cell>
          <cell r="AJ66">
            <v>439.44699999999995</v>
          </cell>
        </row>
        <row r="68">
          <cell r="B68" t="str">
            <v>Borrowings Under Credit Facilities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 t="str">
            <v>-</v>
          </cell>
          <cell r="H68">
            <v>0</v>
          </cell>
          <cell r="I68" t="str">
            <v>-</v>
          </cell>
          <cell r="J68">
            <v>0</v>
          </cell>
          <cell r="K68" t="str">
            <v>-</v>
          </cell>
          <cell r="L68">
            <v>0</v>
          </cell>
          <cell r="M68" t="str">
            <v>-</v>
          </cell>
          <cell r="N68">
            <v>0</v>
          </cell>
          <cell r="O68">
            <v>0</v>
          </cell>
          <cell r="P68">
            <v>0</v>
          </cell>
          <cell r="Q68" t="str">
            <v>-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 t="str">
            <v>-</v>
          </cell>
          <cell r="W68">
            <v>0</v>
          </cell>
          <cell r="X68" t="str">
            <v>-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 t="str">
            <v>-</v>
          </cell>
          <cell r="AI68">
            <v>0</v>
          </cell>
          <cell r="AJ68" t="str">
            <v>-</v>
          </cell>
        </row>
        <row r="69">
          <cell r="B69" t="str">
            <v>Accounts Payable - Trade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129.857</v>
          </cell>
          <cell r="H69">
            <v>0</v>
          </cell>
          <cell r="I69">
            <v>134.11099999999999</v>
          </cell>
          <cell r="J69">
            <v>0</v>
          </cell>
          <cell r="K69">
            <v>134.11099999999999</v>
          </cell>
          <cell r="L69">
            <v>0</v>
          </cell>
          <cell r="M69">
            <v>119.411204</v>
          </cell>
          <cell r="N69">
            <v>0</v>
          </cell>
          <cell r="O69">
            <v>0</v>
          </cell>
          <cell r="P69">
            <v>0</v>
          </cell>
          <cell r="Q69">
            <v>115.18767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136.11600000000001</v>
          </cell>
          <cell r="W69">
            <v>0</v>
          </cell>
          <cell r="X69">
            <v>128.679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143.685</v>
          </cell>
          <cell r="AI69">
            <v>0</v>
          </cell>
          <cell r="AJ69">
            <v>135.83100000000002</v>
          </cell>
        </row>
        <row r="70">
          <cell r="B70" t="str">
            <v>Accounts Payable - Other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11.999000000000001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17.716000000000001</v>
          </cell>
        </row>
        <row r="71">
          <cell r="B71" t="str">
            <v>Accrued Expenses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61.115000000000002</v>
          </cell>
          <cell r="H71">
            <v>0</v>
          </cell>
          <cell r="I71">
            <v>39.253</v>
          </cell>
          <cell r="J71">
            <v>0</v>
          </cell>
          <cell r="K71">
            <v>39.253</v>
          </cell>
          <cell r="L71">
            <v>0</v>
          </cell>
          <cell r="M71">
            <v>46.094999999999999</v>
          </cell>
          <cell r="N71">
            <v>0</v>
          </cell>
          <cell r="O71">
            <v>0</v>
          </cell>
          <cell r="P71">
            <v>0</v>
          </cell>
          <cell r="Q71">
            <v>80.573520000000002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46.277000000000001</v>
          </cell>
          <cell r="W71">
            <v>0</v>
          </cell>
          <cell r="X71">
            <v>53.088999999999999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52.329000000000001</v>
          </cell>
          <cell r="AI71">
            <v>0</v>
          </cell>
          <cell r="AJ71">
            <v>64.524000000000001</v>
          </cell>
        </row>
        <row r="72">
          <cell r="B72" t="str">
            <v>Current Portion of Long Term Debt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 t="str">
            <v>-</v>
          </cell>
          <cell r="H72">
            <v>0</v>
          </cell>
          <cell r="I72" t="str">
            <v>-</v>
          </cell>
          <cell r="J72">
            <v>0</v>
          </cell>
          <cell r="K72" t="str">
            <v>-</v>
          </cell>
          <cell r="L72">
            <v>0</v>
          </cell>
          <cell r="M72" t="str">
            <v>-</v>
          </cell>
          <cell r="N72">
            <v>0</v>
          </cell>
          <cell r="O72">
            <v>0</v>
          </cell>
          <cell r="P72">
            <v>0</v>
          </cell>
          <cell r="Q72" t="str">
            <v>-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 t="str">
            <v>-</v>
          </cell>
          <cell r="W72">
            <v>0</v>
          </cell>
          <cell r="X72" t="str">
            <v>-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0.318</v>
          </cell>
          <cell r="AI72">
            <v>0</v>
          </cell>
          <cell r="AJ72" t="str">
            <v>-</v>
          </cell>
        </row>
        <row r="73">
          <cell r="B73" t="str">
            <v>Current Deferred Tax Liability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4.9859999999999998</v>
          </cell>
          <cell r="H73">
            <v>0</v>
          </cell>
          <cell r="I73" t="str">
            <v>-</v>
          </cell>
          <cell r="J73">
            <v>0</v>
          </cell>
          <cell r="K73" t="str">
            <v>-</v>
          </cell>
          <cell r="L73">
            <v>0</v>
          </cell>
          <cell r="M73">
            <v>21.908723999999999</v>
          </cell>
          <cell r="N73">
            <v>0</v>
          </cell>
          <cell r="O73">
            <v>0</v>
          </cell>
          <cell r="P73">
            <v>0</v>
          </cell>
          <cell r="Q73">
            <v>24.769611999999999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28.087</v>
          </cell>
          <cell r="W73">
            <v>0</v>
          </cell>
          <cell r="X73">
            <v>8.1140000000000008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 t="str">
            <v>-</v>
          </cell>
          <cell r="AI73">
            <v>0</v>
          </cell>
          <cell r="AJ73" t="str">
            <v>-</v>
          </cell>
        </row>
        <row r="74">
          <cell r="B74" t="str">
            <v>Total Current Liabilities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195.958</v>
          </cell>
          <cell r="H74">
            <v>0</v>
          </cell>
          <cell r="I74">
            <v>173.36399999999998</v>
          </cell>
          <cell r="J74">
            <v>0</v>
          </cell>
          <cell r="K74">
            <v>173.36399999999998</v>
          </cell>
          <cell r="L74">
            <v>0</v>
          </cell>
          <cell r="M74">
            <v>199.413928</v>
          </cell>
          <cell r="N74">
            <v>0</v>
          </cell>
          <cell r="O74">
            <v>0</v>
          </cell>
          <cell r="P74">
            <v>0</v>
          </cell>
          <cell r="Q74">
            <v>220.53080199999999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228.19600000000003</v>
          </cell>
          <cell r="W74">
            <v>0</v>
          </cell>
          <cell r="X74">
            <v>189.88200000000001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196.33200000000002</v>
          </cell>
          <cell r="AI74">
            <v>0</v>
          </cell>
          <cell r="AJ74">
            <v>200.35500000000002</v>
          </cell>
        </row>
        <row r="76">
          <cell r="B76" t="str">
            <v>Deferred Income Taxes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13.161</v>
          </cell>
          <cell r="H76">
            <v>0</v>
          </cell>
          <cell r="I76">
            <v>14.077</v>
          </cell>
          <cell r="J76">
            <v>0</v>
          </cell>
          <cell r="K76">
            <v>14.077</v>
          </cell>
          <cell r="L76">
            <v>0</v>
          </cell>
          <cell r="M76">
            <v>12.212517999999999</v>
          </cell>
          <cell r="N76">
            <v>0</v>
          </cell>
          <cell r="O76">
            <v>0</v>
          </cell>
          <cell r="P76">
            <v>0</v>
          </cell>
          <cell r="Q76">
            <v>13.906831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14.512</v>
          </cell>
          <cell r="W76">
            <v>0</v>
          </cell>
          <cell r="X76">
            <v>14.4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11.61</v>
          </cell>
          <cell r="AI76">
            <v>0</v>
          </cell>
          <cell r="AJ76">
            <v>16.63</v>
          </cell>
        </row>
        <row r="77">
          <cell r="B77" t="str">
            <v>Other Liabilities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5.3609999999999998</v>
          </cell>
          <cell r="H77">
            <v>0</v>
          </cell>
          <cell r="I77">
            <v>6.077</v>
          </cell>
          <cell r="J77">
            <v>0</v>
          </cell>
          <cell r="K77">
            <v>6.077</v>
          </cell>
          <cell r="L77">
            <v>0</v>
          </cell>
          <cell r="M77">
            <v>6.9447919999999996</v>
          </cell>
          <cell r="N77">
            <v>0</v>
          </cell>
          <cell r="O77">
            <v>0</v>
          </cell>
          <cell r="P77">
            <v>0</v>
          </cell>
          <cell r="Q77">
            <v>7.4761689999999996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9.0530000000000008</v>
          </cell>
          <cell r="W77">
            <v>0</v>
          </cell>
          <cell r="X77">
            <v>7.1059999999999999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4.3449999999999998</v>
          </cell>
          <cell r="AI77">
            <v>0</v>
          </cell>
          <cell r="AJ77">
            <v>6.8520000000000003</v>
          </cell>
        </row>
        <row r="78">
          <cell r="B78" t="str">
            <v>Long-Term Debt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 t="str">
            <v>-</v>
          </cell>
          <cell r="H78">
            <v>0</v>
          </cell>
          <cell r="I78" t="str">
            <v>-</v>
          </cell>
          <cell r="J78">
            <v>0</v>
          </cell>
          <cell r="K78" t="str">
            <v>-</v>
          </cell>
          <cell r="L78">
            <v>0</v>
          </cell>
          <cell r="M78" t="str">
            <v>-</v>
          </cell>
          <cell r="N78">
            <v>0</v>
          </cell>
          <cell r="O78">
            <v>0</v>
          </cell>
          <cell r="P78">
            <v>0</v>
          </cell>
          <cell r="Q78" t="str">
            <v>-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 t="str">
            <v>-</v>
          </cell>
          <cell r="W78">
            <v>0</v>
          </cell>
          <cell r="X78" t="str">
            <v xml:space="preserve">          -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 t="str">
            <v>-</v>
          </cell>
          <cell r="AI78">
            <v>0</v>
          </cell>
          <cell r="AJ78" t="str">
            <v xml:space="preserve">          -</v>
          </cell>
        </row>
        <row r="79">
          <cell r="B79" t="str">
            <v>Total Liabilities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214.48</v>
          </cell>
          <cell r="H79">
            <v>0</v>
          </cell>
          <cell r="I79">
            <v>193.51799999999997</v>
          </cell>
          <cell r="J79">
            <v>0</v>
          </cell>
          <cell r="K79">
            <v>193.51799999999997</v>
          </cell>
          <cell r="L79">
            <v>0</v>
          </cell>
          <cell r="M79">
            <v>218.57123799999999</v>
          </cell>
          <cell r="N79">
            <v>0</v>
          </cell>
          <cell r="O79">
            <v>0</v>
          </cell>
          <cell r="P79">
            <v>0</v>
          </cell>
          <cell r="Q79">
            <v>241.913802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251.76100000000002</v>
          </cell>
          <cell r="W79">
            <v>0</v>
          </cell>
          <cell r="X79">
            <v>211.38800000000001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212.28700000000001</v>
          </cell>
          <cell r="AI79">
            <v>0</v>
          </cell>
          <cell r="AJ79">
            <v>223.83700000000002</v>
          </cell>
        </row>
        <row r="81">
          <cell r="B81" t="str">
            <v>Shareholders' Equity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222.14699999999999</v>
          </cell>
          <cell r="H81">
            <v>0</v>
          </cell>
          <cell r="I81">
            <v>202.71600000000001</v>
          </cell>
          <cell r="J81">
            <v>0</v>
          </cell>
          <cell r="K81">
            <v>202.71600000000001</v>
          </cell>
          <cell r="L81">
            <v>0</v>
          </cell>
          <cell r="M81">
            <v>228.76965100000001</v>
          </cell>
          <cell r="N81">
            <v>0</v>
          </cell>
          <cell r="O81">
            <v>0</v>
          </cell>
          <cell r="P81">
            <v>0</v>
          </cell>
          <cell r="Q81">
            <v>246.426649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239.69</v>
          </cell>
          <cell r="W81">
            <v>0</v>
          </cell>
          <cell r="X81">
            <v>248.334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211.006</v>
          </cell>
          <cell r="AI81">
            <v>0</v>
          </cell>
          <cell r="AJ81">
            <v>439.447</v>
          </cell>
        </row>
        <row r="83">
          <cell r="B83" t="str">
            <v xml:space="preserve">Total Liabilities and 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436.62699999999995</v>
          </cell>
          <cell r="H83">
            <v>0</v>
          </cell>
          <cell r="I83">
            <v>396.23399999999998</v>
          </cell>
          <cell r="J83">
            <v>0</v>
          </cell>
          <cell r="K83">
            <v>396.23399999999998</v>
          </cell>
          <cell r="L83">
            <v>0</v>
          </cell>
          <cell r="M83">
            <v>447.340889</v>
          </cell>
          <cell r="N83">
            <v>0</v>
          </cell>
          <cell r="O83">
            <v>0</v>
          </cell>
          <cell r="P83">
            <v>0</v>
          </cell>
          <cell r="Q83">
            <v>488.34045100000003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491.45100000000002</v>
          </cell>
          <cell r="W83">
            <v>0</v>
          </cell>
          <cell r="X83">
            <v>459.72199999999998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423.29300000000001</v>
          </cell>
          <cell r="AI83">
            <v>0</v>
          </cell>
          <cell r="AJ83">
            <v>663.28399999999999</v>
          </cell>
        </row>
        <row r="84">
          <cell r="B84" t="str">
            <v>Shareholders' Equity</v>
          </cell>
        </row>
        <row r="85">
          <cell r="D85" t="str">
            <v>check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3.1900000004725371E-4</v>
          </cell>
          <cell r="N85">
            <v>0</v>
          </cell>
          <cell r="O85">
            <v>0</v>
          </cell>
          <cell r="P85">
            <v>0</v>
          </cell>
          <cell r="Q85">
            <v>-9.9999999747524271E-7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2.0000000000038654E-2</v>
          </cell>
          <cell r="W85">
            <v>0</v>
          </cell>
          <cell r="X85">
            <v>0</v>
          </cell>
        </row>
        <row r="86">
          <cell r="G86" t="str">
            <v>Historical</v>
          </cell>
          <cell r="H86">
            <v>0</v>
          </cell>
          <cell r="I86" t="str">
            <v>Historical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 t="str">
            <v>Projected</v>
          </cell>
        </row>
        <row r="87">
          <cell r="Q87" t="str">
            <v>LTM</v>
          </cell>
        </row>
        <row r="88">
          <cell r="G88" t="str">
            <v>2000A</v>
          </cell>
          <cell r="H88">
            <v>0</v>
          </cell>
          <cell r="I88" t="str">
            <v>2001A</v>
          </cell>
          <cell r="J88">
            <v>0</v>
          </cell>
          <cell r="K88" t="str">
            <v>2002A</v>
          </cell>
          <cell r="L88">
            <v>0</v>
          </cell>
          <cell r="M88" t="str">
            <v>2003A</v>
          </cell>
          <cell r="N88">
            <v>0</v>
          </cell>
          <cell r="O88">
            <v>37987</v>
          </cell>
          <cell r="P88" t="str">
            <v>48 weeks 12/05</v>
          </cell>
          <cell r="Q88">
            <v>38353</v>
          </cell>
          <cell r="R88">
            <v>0</v>
          </cell>
          <cell r="S88" t="str">
            <v>Actual 9 weeks ended 12/31</v>
          </cell>
          <cell r="T88" t="str">
            <v>Budget 13 weeks ended 1/31/05</v>
          </cell>
          <cell r="U88" t="str">
            <v>Budget 4 weeks ended 1/31/05</v>
          </cell>
          <cell r="V88" t="str">
            <v>2004E(1)</v>
          </cell>
          <cell r="W88">
            <v>0</v>
          </cell>
          <cell r="X88" t="str">
            <v>2005E</v>
          </cell>
        </row>
        <row r="93">
          <cell r="G93" t="str">
            <v>wc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 t="str">
            <v>Capitalization</v>
          </cell>
        </row>
        <row r="95">
          <cell r="G95">
            <v>95.465000000000003</v>
          </cell>
          <cell r="H95">
            <v>0</v>
          </cell>
          <cell r="I95">
            <v>70.691000000000003</v>
          </cell>
          <cell r="J95">
            <v>0</v>
          </cell>
          <cell r="K95">
            <v>70.691000000000003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112.746219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85.828000000000003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 t="str">
            <v>($ in millions, except per share data)</v>
          </cell>
        </row>
        <row r="96">
          <cell r="G96">
            <v>7.6335114872493615E-2</v>
          </cell>
          <cell r="H96" t="e">
            <v>#DIV/0!</v>
          </cell>
          <cell r="I96">
            <v>5.9277377979549635E-2</v>
          </cell>
          <cell r="J96" t="e">
            <v>#DIV/0!</v>
          </cell>
          <cell r="K96">
            <v>5.9234710764576988E-2</v>
          </cell>
          <cell r="L96" t="e">
            <v>#DIV/0!</v>
          </cell>
          <cell r="M96">
            <v>0</v>
          </cell>
          <cell r="N96" t="e">
            <v>#DIV/0!</v>
          </cell>
          <cell r="O96">
            <v>0</v>
          </cell>
          <cell r="P96">
            <v>0</v>
          </cell>
          <cell r="Q96">
            <v>8.9022237750642524E-2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6.7741495020098769E-2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 t="str">
            <v>Stock price (3/02/05)</v>
          </cell>
          <cell r="AL96">
            <v>0</v>
          </cell>
          <cell r="AM96">
            <v>0</v>
          </cell>
          <cell r="AN96" t="e">
            <v>#NAME?</v>
          </cell>
        </row>
        <row r="97">
          <cell r="AK97" t="str">
            <v xml:space="preserve">Shares, basic </v>
          </cell>
          <cell r="AL97">
            <v>0</v>
          </cell>
          <cell r="AM97">
            <v>0</v>
          </cell>
          <cell r="AN97">
            <v>32.789118999999999</v>
          </cell>
        </row>
        <row r="98">
          <cell r="AK98" t="str">
            <v>Shares from options(1)</v>
          </cell>
          <cell r="AL98">
            <v>0</v>
          </cell>
          <cell r="AM98">
            <v>0</v>
          </cell>
          <cell r="AN98">
            <v>1.2569999999999999</v>
          </cell>
        </row>
        <row r="99">
          <cell r="B99" t="str">
            <v>(1) Source: Company public filings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 t="str">
            <v>Fully diluted shares (m)</v>
          </cell>
          <cell r="AL99">
            <v>0</v>
          </cell>
          <cell r="AM99">
            <v>0</v>
          </cell>
          <cell r="AN99">
            <v>34.046118999999997</v>
          </cell>
        </row>
        <row r="100">
          <cell r="B100" t="str">
            <v>(2) Source: Management projects dated October 3, 2003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 t="str">
            <v>Market Cap</v>
          </cell>
          <cell r="AL100">
            <v>0</v>
          </cell>
          <cell r="AM100">
            <v>0</v>
          </cell>
          <cell r="AN100" t="e">
            <v>#NAME?</v>
          </cell>
        </row>
        <row r="101">
          <cell r="B101" t="str">
            <v>(3) Does not include a pre-tax restructuring charge of $1.36 million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 t="str">
            <v xml:space="preserve"> </v>
          </cell>
          <cell r="AL101" t="str">
            <v>Plus: Total debt (as of 1/31/05)</v>
          </cell>
          <cell r="AM101">
            <v>0</v>
          </cell>
          <cell r="AN101">
            <v>0</v>
          </cell>
        </row>
        <row r="102">
          <cell r="B102" t="str">
            <v>(4) Does not include a pre-tax restructuring credit of $0.74 million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 t="str">
            <v>Plus: Preferred stock</v>
          </cell>
          <cell r="AM102">
            <v>0</v>
          </cell>
          <cell r="AN102">
            <v>0</v>
          </cell>
        </row>
        <row r="103">
          <cell r="B103" t="str">
            <v>(5) Does not included a pre-tax charge of $3.57 million for the settlement of the Tommy Hilfiger law suit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 t="str">
            <v>Less: Cash (as of 1/31/05)(2)</v>
          </cell>
          <cell r="AM103">
            <v>0</v>
          </cell>
          <cell r="AN103">
            <v>-121.614</v>
          </cell>
        </row>
        <row r="104">
          <cell r="AK104" t="str">
            <v>Enterprise Value</v>
          </cell>
          <cell r="AL104">
            <v>0</v>
          </cell>
          <cell r="AM104">
            <v>0</v>
          </cell>
          <cell r="AN104" t="e">
            <v>#NAME?</v>
          </cell>
        </row>
        <row r="105">
          <cell r="AK105" t="str">
            <v>EV / LTM EBITDA</v>
          </cell>
          <cell r="AL105">
            <v>0</v>
          </cell>
          <cell r="AM105">
            <v>0</v>
          </cell>
          <cell r="AN105" t="e">
            <v>#NAME?</v>
          </cell>
        </row>
        <row r="106">
          <cell r="AK106" t="str">
            <v>EV / 2004E EBITDA</v>
          </cell>
          <cell r="AL106">
            <v>0</v>
          </cell>
          <cell r="AM106">
            <v>0</v>
          </cell>
          <cell r="AN106" t="e">
            <v>#NAME?</v>
          </cell>
        </row>
        <row r="107">
          <cell r="AK107" t="str">
            <v>EV / 2005E EBITDA</v>
          </cell>
          <cell r="AL107">
            <v>0</v>
          </cell>
          <cell r="AM107">
            <v>0</v>
          </cell>
          <cell r="AN107" t="e">
            <v>#NAME?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>
        <row r="1">
          <cell r="G1" t="str">
            <v>Summary Financial Data</v>
          </cell>
        </row>
      </sheetData>
      <sheetData sheetId="60">
        <row r="1">
          <cell r="G1" t="str">
            <v>Summary Financial Data</v>
          </cell>
        </row>
      </sheetData>
      <sheetData sheetId="61">
        <row r="1">
          <cell r="G1" t="str">
            <v>Summary Financial Data</v>
          </cell>
        </row>
      </sheetData>
      <sheetData sheetId="62">
        <row r="1">
          <cell r="G1" t="str">
            <v>Summary Financial Data</v>
          </cell>
        </row>
      </sheetData>
      <sheetData sheetId="63">
        <row r="1">
          <cell r="G1" t="str">
            <v>Summary Financial Data</v>
          </cell>
        </row>
      </sheetData>
      <sheetData sheetId="64">
        <row r="1">
          <cell r="G1" t="str">
            <v>Summary Financial Data</v>
          </cell>
        </row>
      </sheetData>
      <sheetData sheetId="65">
        <row r="1">
          <cell r="G1" t="str">
            <v>Summary Financial Data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>
        <row r="1">
          <cell r="G1" t="str">
            <v>Summary Financial Data</v>
          </cell>
        </row>
      </sheetData>
      <sheetData sheetId="79">
        <row r="1">
          <cell r="G1" t="str">
            <v>Summary Financial Data</v>
          </cell>
        </row>
      </sheetData>
      <sheetData sheetId="80"/>
      <sheetData sheetId="81"/>
      <sheetData sheetId="82"/>
      <sheetData sheetId="83"/>
      <sheetData sheetId="84"/>
      <sheetData sheetId="85"/>
      <sheetData sheetId="86">
        <row r="1">
          <cell r="G1" t="str">
            <v>Summary Financial Data</v>
          </cell>
        </row>
      </sheetData>
      <sheetData sheetId="87">
        <row r="1">
          <cell r="G1" t="str">
            <v>Summary Financial Data</v>
          </cell>
        </row>
      </sheetData>
      <sheetData sheetId="88"/>
      <sheetData sheetId="89"/>
      <sheetData sheetId="90"/>
      <sheetData sheetId="91"/>
      <sheetData sheetId="92"/>
      <sheetData sheetId="93"/>
      <sheetData sheetId="94">
        <row r="1">
          <cell r="G1" t="str">
            <v>Summary Financial Data</v>
          </cell>
        </row>
      </sheetData>
      <sheetData sheetId="95">
        <row r="1">
          <cell r="G1" t="str">
            <v>Summary Financial Data</v>
          </cell>
        </row>
      </sheetData>
      <sheetData sheetId="96"/>
      <sheetData sheetId="97"/>
      <sheetData sheetId="98"/>
      <sheetData sheetId="99"/>
      <sheetData sheetId="100"/>
      <sheetData sheetId="101"/>
      <sheetData sheetId="102">
        <row r="1">
          <cell r="G1" t="str">
            <v>Summary Financial Data</v>
          </cell>
        </row>
      </sheetData>
      <sheetData sheetId="103">
        <row r="1">
          <cell r="G1" t="str">
            <v>Summary Financial Data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>
        <row r="1">
          <cell r="G1" t="str">
            <v>Summary Financial Data</v>
          </cell>
        </row>
      </sheetData>
      <sheetData sheetId="111">
        <row r="1">
          <cell r="G1" t="str">
            <v>Summary Financial Data</v>
          </cell>
        </row>
      </sheetData>
      <sheetData sheetId="112"/>
      <sheetData sheetId="113"/>
      <sheetData sheetId="114"/>
      <sheetData sheetId="115"/>
      <sheetData sheetId="116"/>
      <sheetData sheetId="117"/>
      <sheetData sheetId="118">
        <row r="1">
          <cell r="G1" t="str">
            <v>Summary Financial Data</v>
          </cell>
        </row>
      </sheetData>
      <sheetData sheetId="119">
        <row r="1">
          <cell r="G1" t="str">
            <v>Summary Financial Data</v>
          </cell>
        </row>
      </sheetData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1">
          <cell r="G1" t="str">
            <v>Summary Financial Data</v>
          </cell>
        </row>
      </sheetData>
      <sheetData sheetId="135">
        <row r="1">
          <cell r="G1" t="str">
            <v>Summary Financial Data</v>
          </cell>
        </row>
      </sheetData>
      <sheetData sheetId="136"/>
      <sheetData sheetId="137"/>
      <sheetData sheetId="138"/>
      <sheetData sheetId="139"/>
      <sheetData sheetId="140"/>
      <sheetData sheetId="141"/>
      <sheetData sheetId="142">
        <row r="1">
          <cell r="G1" t="str">
            <v>Summary Financial Data</v>
          </cell>
        </row>
      </sheetData>
      <sheetData sheetId="143">
        <row r="1">
          <cell r="G1" t="str">
            <v>Summary Financial Data</v>
          </cell>
        </row>
      </sheetData>
      <sheetData sheetId="144"/>
      <sheetData sheetId="145"/>
      <sheetData sheetId="146"/>
      <sheetData sheetId="147"/>
      <sheetData sheetId="148"/>
      <sheetData sheetId="149"/>
      <sheetData sheetId="150">
        <row r="1">
          <cell r="G1" t="str">
            <v>Summary Financial Data</v>
          </cell>
        </row>
      </sheetData>
      <sheetData sheetId="151">
        <row r="1">
          <cell r="G1" t="str">
            <v>Summary Financial Data</v>
          </cell>
        </row>
      </sheetData>
      <sheetData sheetId="152"/>
      <sheetData sheetId="153"/>
      <sheetData sheetId="154"/>
      <sheetData sheetId="155"/>
      <sheetData sheetId="156"/>
      <sheetData sheetId="157"/>
      <sheetData sheetId="158">
        <row r="3">
          <cell r="A3" t="str">
            <v>Books</v>
          </cell>
        </row>
      </sheetData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>
        <row r="3">
          <cell r="A3" t="str">
            <v>Books</v>
          </cell>
        </row>
      </sheetData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__Goal_Metadata"/>
      <sheetName val="Database"/>
      <sheetName val="PARAMETRI"/>
      <sheetName val="Hilfsblatt"/>
      <sheetName val="Database hart"/>
      <sheetName val="Help"/>
      <sheetName val="Planungseinheiten"/>
      <sheetName val="KH_Liste"/>
      <sheetName val="Dropdowns"/>
      <sheetName val="dati"/>
      <sheetName val="Dropdown"/>
      <sheetName val="Übersicht Treiber"/>
      <sheetName val="Def. Measures"/>
      <sheetName val="KTO"/>
      <sheetName val="Saiso"/>
      <sheetName val="RFC 1907"/>
      <sheetName val="FC 5+7"/>
      <sheetName val="Hoja1"/>
      <sheetName val="Blad1"/>
      <sheetName val="START"/>
      <sheetName val="Relative Valuation table_OLD"/>
      <sheetName val="Accou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81">
          <cell r="B81">
            <v>1064000</v>
          </cell>
        </row>
      </sheetData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 vol."/>
    </sheetNames>
    <sheetDataSet>
      <sheetData sheetId="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WACC"/>
      <sheetName val="DCF"/>
      <sheetName val="marine"/>
      <sheetName val="industry"/>
      <sheetName val="aero"/>
      <sheetName val="constr"/>
      <sheetName val="gov"/>
      <sheetName val="consum"/>
      <sheetName val="inspec"/>
      <sheetName val="debt-model"/>
      <sheetName val="BV"/>
      <sheetName val="assumptio-Oval"/>
      <sheetName val="Oval"/>
      <sheetName val="combined"/>
      <sheetName val="debt"/>
      <sheetName val="CF"/>
      <sheetName val="debt ratios"/>
      <sheetName val="synergies"/>
      <sheetName val="acquisitions"/>
      <sheetName val="EVA acq"/>
      <sheetName val="dilution"/>
      <sheetName val="poids relatif"/>
      <sheetName val="Comps"/>
      <sheetName val="ITS-Valo old multiples"/>
      <sheetName val="new cap struc"/>
      <sheetName val="Implied multiples BV"/>
      <sheetName val="Implied multiples Oval"/>
      <sheetName val="BV-Valo old multiples"/>
      <sheetName val="Synthèse old"/>
      <sheetName val="ITS-Valo new multiples"/>
      <sheetName val="BV-Valo new multiples"/>
      <sheetName val="Synthèse new"/>
      <sheetName val="conclusion"/>
      <sheetName val="regression"/>
      <sheetName val="Sujet"/>
      <sheetName val="SGS"/>
      <sheetName val="serco"/>
      <sheetName val="AEA"/>
      <sheetName val="adecco"/>
      <sheetName val="rentokil"/>
      <sheetName val="securitas"/>
      <sheetName val="Randstad"/>
      <sheetName val="dsdde"/>
      <sheetName val="dsdde update"/>
      <sheetName val="synthè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 Buttons"/>
      <sheetName val="IS Summary-96"/>
      <sheetName val="IS Summary-98"/>
      <sheetName val="IS Hist"/>
      <sheetName val="IS-Hist v. Proj"/>
      <sheetName val="IS Proj-96"/>
      <sheetName val="IS Proj-98"/>
      <sheetName val="BS Summary"/>
      <sheetName val="BS-Hist. v Proj."/>
      <sheetName val="summary"/>
      <sheetName val="Overall Summary"/>
      <sheetName val="PwC reports"/>
      <sheetName val="franchise"/>
      <sheetName val="Sheet1"/>
      <sheetName val="EOP (EBIT)"/>
      <sheetName val="ROA 96 "/>
      <sheetName val="Proj ROA 97"/>
      <sheetName val="royalty savings (midpoint)"/>
      <sheetName val="dcf"/>
      <sheetName val="Mkt Mult"/>
      <sheetName val="dcf '98"/>
      <sheetName val="ROA 97"/>
      <sheetName val="projected ROA"/>
      <sheetName val="royalty savings (low)"/>
      <sheetName val="royalty savings (high)"/>
      <sheetName val="ROA 98"/>
      <sheetName val="ProjROA 99"/>
      <sheetName val="macros"/>
      <sheetName val="Analisi annuale"/>
      <sheetName val="Exp_Royalty_Analysis"/>
      <sheetName val="Print_Buttons"/>
      <sheetName val="IS_Summary-96"/>
      <sheetName val="IS_Summary-98"/>
      <sheetName val="IS_Hist"/>
      <sheetName val="IS-Hist_v__Proj"/>
      <sheetName val="IS_Proj-96"/>
      <sheetName val="IS_Proj-98"/>
      <sheetName val="BS_Summary"/>
      <sheetName val="BS-Hist__v_Proj_"/>
      <sheetName val="Overall_Summary"/>
      <sheetName val="PwC_reports"/>
      <sheetName val="EOP_(EBIT)"/>
      <sheetName val="ROA_96_"/>
      <sheetName val="Proj_ROA_97"/>
      <sheetName val="royalty_savings_(midpoint)"/>
      <sheetName val="Mkt_Mult"/>
      <sheetName val="dcf_'98"/>
      <sheetName val="ROA_97"/>
      <sheetName val="projected_ROA"/>
      <sheetName val="royalty_savings_(low)"/>
      <sheetName val="royalty_savings_(high)"/>
      <sheetName val="ROA_98"/>
      <sheetName val="ProjROA_99"/>
      <sheetName val="Analisi_annuale"/>
    </sheetNames>
    <sheetDataSet>
      <sheetData sheetId="0" refreshError="1"/>
      <sheetData sheetId="1" refreshError="1">
        <row r="13">
          <cell r="B13" t="str">
            <v>Net Sales - Per Client's Projections</v>
          </cell>
          <cell r="C13">
            <v>230777.13500000001</v>
          </cell>
          <cell r="E13">
            <v>230777.13500000001</v>
          </cell>
          <cell r="G13">
            <v>1838030</v>
          </cell>
          <cell r="I13">
            <v>1947220</v>
          </cell>
          <cell r="K13">
            <v>1420911</v>
          </cell>
          <cell r="M13">
            <v>1387414</v>
          </cell>
          <cell r="O13">
            <v>1444993</v>
          </cell>
          <cell r="Q13">
            <v>1568620</v>
          </cell>
          <cell r="S13">
            <v>1679471</v>
          </cell>
          <cell r="U13">
            <v>1796493</v>
          </cell>
          <cell r="W13">
            <v>1916522</v>
          </cell>
          <cell r="Y13">
            <v>2030377</v>
          </cell>
          <cell r="AA13">
            <v>2140052</v>
          </cell>
          <cell r="AC13">
            <v>2257147</v>
          </cell>
          <cell r="AE13">
            <v>2370312</v>
          </cell>
          <cell r="AG13">
            <v>2479854</v>
          </cell>
          <cell r="AI13">
            <v>2596010</v>
          </cell>
        </row>
        <row r="15">
          <cell r="B15" t="str">
            <v>Annual Sales Growth Rate - Per Client's Projections</v>
          </cell>
          <cell r="C15" t="str">
            <v>n/a</v>
          </cell>
          <cell r="E15">
            <v>0</v>
          </cell>
          <cell r="G15" t="str">
            <v>n/a</v>
          </cell>
          <cell r="I15">
            <v>5.9405994461461553E-2</v>
          </cell>
          <cell r="M15">
            <v>-2.3574312536112418E-2</v>
          </cell>
          <cell r="O15">
            <v>4.1500950689556282E-2</v>
          </cell>
          <cell r="Q15">
            <v>8.5555431756416889E-2</v>
          </cell>
          <cell r="S15">
            <v>7.0667848172278891E-2</v>
          </cell>
          <cell r="U15">
            <v>6.967789262214108E-2</v>
          </cell>
          <cell r="W15">
            <v>6.6812951678631549E-2</v>
          </cell>
          <cell r="Y15">
            <v>5.9407092639687908E-2</v>
          </cell>
          <cell r="AA15">
            <v>5.4017061856000081E-2</v>
          </cell>
          <cell r="AC15">
            <v>5.4715960172930345E-2</v>
          </cell>
          <cell r="AE15">
            <v>5.0136300382739751E-2</v>
          </cell>
          <cell r="AG15">
            <v>4.6214169273918415E-2</v>
          </cell>
          <cell r="AI15">
            <v>4.6839854281744087E-2</v>
          </cell>
        </row>
        <row r="16">
          <cell r="B16" t="str">
            <v>Compound Annual Sales Growth Rate from 1993</v>
          </cell>
          <cell r="C16" t="str">
            <v>n/a</v>
          </cell>
          <cell r="E16">
            <v>0</v>
          </cell>
          <cell r="G16" t="str">
            <v>n/a</v>
          </cell>
          <cell r="I16">
            <v>5.9405994461461553E-2</v>
          </cell>
          <cell r="M16">
            <v>-2.3574312536112418E-2</v>
          </cell>
          <cell r="O16">
            <v>8.4385364370713756E-3</v>
          </cell>
          <cell r="Q16">
            <v>3.351541177544437E-2</v>
          </cell>
          <cell r="S16">
            <v>4.2680876124043587E-2</v>
          </cell>
          <cell r="U16">
            <v>4.8025212332724498E-2</v>
          </cell>
          <cell r="W16">
            <v>5.113336607765695E-2</v>
          </cell>
          <cell r="Y16">
            <v>5.2311359119681766E-2</v>
          </cell>
          <cell r="AA16">
            <v>5.2524420915166958E-2</v>
          </cell>
          <cell r="AC16">
            <v>5.2767700230557546E-2</v>
          </cell>
          <cell r="AE16">
            <v>5.2504263802330309E-2</v>
          </cell>
          <cell r="AG16">
            <v>5.1930877722867086E-2</v>
          </cell>
          <cell r="AI16">
            <v>5.1505681776583323E-2</v>
          </cell>
        </row>
        <row r="18">
          <cell r="B18" t="str">
            <v>PW Adjusted Net Sales (1)</v>
          </cell>
          <cell r="Q18">
            <v>1568620</v>
          </cell>
          <cell r="S18">
            <v>1679471</v>
          </cell>
          <cell r="U18">
            <v>1796493</v>
          </cell>
          <cell r="W18">
            <v>1916522</v>
          </cell>
          <cell r="Y18">
            <v>2030377</v>
          </cell>
          <cell r="AA18">
            <v>2140052</v>
          </cell>
          <cell r="AC18">
            <v>2257147</v>
          </cell>
          <cell r="AE18">
            <v>2370312</v>
          </cell>
          <cell r="AG18">
            <v>2479854</v>
          </cell>
          <cell r="AI18">
            <v>2596010</v>
          </cell>
        </row>
        <row r="20">
          <cell r="B20" t="str">
            <v>PW Adjusted Sales Growth Rate</v>
          </cell>
          <cell r="Q20">
            <v>8.5555431756416889E-2</v>
          </cell>
          <cell r="S20">
            <v>7.0667848172278891E-2</v>
          </cell>
          <cell r="U20">
            <v>6.967789262214108E-2</v>
          </cell>
          <cell r="W20">
            <v>6.6812951678631549E-2</v>
          </cell>
          <cell r="Y20">
            <v>5.9407092639687908E-2</v>
          </cell>
          <cell r="AA20">
            <v>5.4017061856000081E-2</v>
          </cell>
          <cell r="AC20">
            <v>5.4715960172930345E-2</v>
          </cell>
          <cell r="AE20">
            <v>5.0136300382739751E-2</v>
          </cell>
          <cell r="AG20">
            <v>4.6214169273918415E-2</v>
          </cell>
          <cell r="AI20">
            <v>4.6839854281744087E-2</v>
          </cell>
        </row>
        <row r="22">
          <cell r="B22" t="str">
            <v>Operating Margin (EBIT/Adjusted Sales)</v>
          </cell>
        </row>
        <row r="23">
          <cell r="B23" t="str">
            <v xml:space="preserve">   - Per Client's Projections (before OH)</v>
          </cell>
          <cell r="K23">
            <v>0.11358698750308781</v>
          </cell>
          <cell r="M23">
            <v>0.13223522322825054</v>
          </cell>
          <cell r="O23">
            <v>0.11749999999999999</v>
          </cell>
          <cell r="Q23">
            <v>0.14199999999999999</v>
          </cell>
          <cell r="S23">
            <v>0.14000000000000001</v>
          </cell>
          <cell r="U23">
            <v>0.13800000000000001</v>
          </cell>
          <cell r="W23">
            <v>0.13600000000000001</v>
          </cell>
          <cell r="Y23">
            <v>0.14099999999999999</v>
          </cell>
          <cell r="AA23">
            <v>0.14199999999999999</v>
          </cell>
          <cell r="AC23">
            <v>0.14099999999999999</v>
          </cell>
          <cell r="AE23">
            <v>0.14099999999999999</v>
          </cell>
          <cell r="AG23">
            <v>0.14000000000000001</v>
          </cell>
          <cell r="AI23">
            <v>0.14000000000000001</v>
          </cell>
        </row>
        <row r="25">
          <cell r="B25" t="str">
            <v>PW Adjusted EBIT/Adjusted Sales</v>
          </cell>
          <cell r="Q25">
            <v>0.14199999999999999</v>
          </cell>
          <cell r="S25">
            <v>0.14000000000000001</v>
          </cell>
          <cell r="U25">
            <v>0.13800000000000001</v>
          </cell>
          <cell r="W25">
            <v>0.13600000000000001</v>
          </cell>
          <cell r="Y25">
            <v>0.14099999999999999</v>
          </cell>
          <cell r="AA25">
            <v>0.14099999999999999</v>
          </cell>
          <cell r="AC25">
            <v>0.14099999999999999</v>
          </cell>
        </row>
        <row r="26">
          <cell r="K26" t="str">
            <v xml:space="preserve"> </v>
          </cell>
        </row>
        <row r="27">
          <cell r="B27" t="str">
            <v>Operating Income (EBIT)</v>
          </cell>
          <cell r="C27" t="e">
            <v>#REF!</v>
          </cell>
          <cell r="E27" t="e">
            <v>#REF!</v>
          </cell>
          <cell r="G27">
            <v>386780</v>
          </cell>
          <cell r="I27">
            <v>421550</v>
          </cell>
          <cell r="K27">
            <v>161397</v>
          </cell>
          <cell r="M27">
            <v>183465</v>
          </cell>
          <cell r="O27">
            <v>169747</v>
          </cell>
          <cell r="Q27">
            <v>223098</v>
          </cell>
          <cell r="S27">
            <v>235027</v>
          </cell>
          <cell r="U27">
            <v>247821</v>
          </cell>
          <cell r="W27">
            <v>260981</v>
          </cell>
          <cell r="Y27">
            <v>285404</v>
          </cell>
          <cell r="AA27">
            <v>304268</v>
          </cell>
          <cell r="AC27">
            <v>318055</v>
          </cell>
          <cell r="AE27">
            <v>333106</v>
          </cell>
          <cell r="AG27">
            <v>348093</v>
          </cell>
          <cell r="AI27">
            <v>364364</v>
          </cell>
        </row>
        <row r="28">
          <cell r="B28" t="str">
            <v>less:  Corporate Overhead (2)</v>
          </cell>
          <cell r="K28">
            <v>-14209.11</v>
          </cell>
          <cell r="M28">
            <v>-15261.553999999998</v>
          </cell>
          <cell r="O28">
            <v>-24564.881000000001</v>
          </cell>
          <cell r="Q28">
            <v>-28235</v>
          </cell>
          <cell r="S28">
            <v>-50384</v>
          </cell>
          <cell r="U28">
            <v>-53895</v>
          </cell>
          <cell r="W28">
            <v>-57496</v>
          </cell>
          <cell r="Y28">
            <v>-60911</v>
          </cell>
          <cell r="AA28">
            <v>-64202</v>
          </cell>
          <cell r="AC28">
            <v>-67714</v>
          </cell>
          <cell r="AE28">
            <v>-71109</v>
          </cell>
          <cell r="AG28">
            <v>-74396</v>
          </cell>
          <cell r="AI28">
            <v>-77880</v>
          </cell>
        </row>
        <row r="29">
          <cell r="B29" t="str">
            <v>Adjusted EBIT - After Corporate Overhead Expense</v>
          </cell>
          <cell r="K29">
            <v>147187.89000000001</v>
          </cell>
          <cell r="M29">
            <v>168203.446</v>
          </cell>
          <cell r="O29">
            <v>145182.11900000001</v>
          </cell>
          <cell r="Q29">
            <v>194863</v>
          </cell>
          <cell r="S29">
            <v>184643</v>
          </cell>
          <cell r="U29">
            <v>193926</v>
          </cell>
          <cell r="W29">
            <v>203485</v>
          </cell>
          <cell r="Y29">
            <v>224493</v>
          </cell>
          <cell r="AA29">
            <v>240066</v>
          </cell>
          <cell r="AC29">
            <v>250341</v>
          </cell>
          <cell r="AE29">
            <v>261997</v>
          </cell>
          <cell r="AG29">
            <v>273697</v>
          </cell>
          <cell r="AI29">
            <v>286484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>
        <row r="13">
          <cell r="B13" t="str">
            <v>Net Sales - Per Client's Projections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ERLÖSE 1-12"/>
      <sheetName val="GESAMTERLÖSE 1-3"/>
      <sheetName val="LAGERUMSCHLAG (2)"/>
      <sheetName val="AUSSTOSS"/>
      <sheetName val="PWDM12"/>
      <sheetName val="PWDM09"/>
      <sheetName val="PWDM06"/>
      <sheetName val="PWDM03"/>
      <sheetName val="PWSK12"/>
      <sheetName val="PWSK09"/>
      <sheetName val="PWSK06"/>
      <sheetName val="PWSK03"/>
      <sheetName val="PWMONDM"/>
      <sheetName val="PWMONSK"/>
      <sheetName val="PWFERTST (2)"/>
      <sheetName val="Erlschm"/>
      <sheetName val="KuL1-12"/>
      <sheetName val="Fix1-12 2000"/>
      <sheetName val="AEMON (2)"/>
      <sheetName val="AE GESAMT"/>
      <sheetName val="UMSATZERLÖSE 1-6"/>
      <sheetName val="GRAFPERS"/>
      <sheetName val="GMBHKUM"/>
      <sheetName val="LOHNFORTZ."/>
      <sheetName val="UMSATZERLÖSE PRODUKTGRUPPEN 9"/>
      <sheetName val="VERBIND. KREDIT (2)"/>
      <sheetName val="AE MONAT (2)"/>
      <sheetName val="UMSATZERLÖSE PRODUKTGRUPPEN 6"/>
      <sheetName val="AB MASCHINEN (2)"/>
      <sheetName val="AB GESAMT"/>
      <sheetName val="PERSONALENTW (2)"/>
      <sheetName val="LAGERUMSCHLAG"/>
      <sheetName val="AE GESAMT (2)"/>
      <sheetName val="VERBIND. KREDIT"/>
      <sheetName val="FÜR GL 10.2008"/>
      <sheetName val="GESAMTERLÖSE 1-9"/>
      <sheetName val="TabelleEURO"/>
      <sheetName val="Makros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7">
          <cell r="AD17" t="str">
            <v>Krankenstand Gewerbliche Januar - März (%)</v>
          </cell>
        </row>
        <row r="23">
          <cell r="B23">
            <v>9.8000000000000007</v>
          </cell>
        </row>
        <row r="24">
          <cell r="B24">
            <v>10.1</v>
          </cell>
        </row>
        <row r="25">
          <cell r="B25">
            <v>9.1</v>
          </cell>
        </row>
        <row r="26">
          <cell r="B26">
            <v>8.1</v>
          </cell>
        </row>
        <row r="27">
          <cell r="B27">
            <v>6.7</v>
          </cell>
        </row>
        <row r="28">
          <cell r="B28">
            <v>6.8</v>
          </cell>
        </row>
        <row r="29">
          <cell r="B29">
            <v>6.4</v>
          </cell>
        </row>
        <row r="30">
          <cell r="B30">
            <v>7.3</v>
          </cell>
        </row>
        <row r="31">
          <cell r="B31">
            <v>9.3000000000000007</v>
          </cell>
        </row>
        <row r="32">
          <cell r="B32">
            <v>12</v>
          </cell>
        </row>
        <row r="33">
          <cell r="B33">
            <v>10.3</v>
          </cell>
        </row>
        <row r="34">
          <cell r="B34">
            <v>9.4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BS SFS"/>
      <sheetName val="BS Dec22 1"/>
      <sheetName val="Summary BS Bdg"/>
      <sheetName val="Sensitivities NWC "/>
      <sheetName val="DSO-DPO-DOI countback"/>
      <sheetName val="FY22 Capex"/>
      <sheetName val="BS ConsoRunner"/>
      <sheetName val="Conso Dobla In2Food 21"/>
      <sheetName val="Summary Cashflow"/>
      <sheetName val="EBITDA Reconciliation FY21"/>
      <sheetName val="Cashflow bridge"/>
      <sheetName val="Summary BS Consorunner"/>
      <sheetName val="Summary BS Consorunner (2)"/>
      <sheetName val="Qualities --&gt;"/>
      <sheetName val="Capex"/>
      <sheetName val="Adj ND"/>
      <sheetName val="Adj NWC"/>
      <sheetName val="Monthly adj NWC"/>
      <sheetName val="NWC seasonality"/>
      <sheetName val="Factoring monthly"/>
      <sheetName val="BS 2022"/>
      <sheetName val="Selected&gt;&gt;"/>
      <sheetName val="GB 2 Capex commitment"/>
      <sheetName val="Monthly capex payables"/>
      <sheetName val="Other Assets"/>
      <sheetName val="Other Assets_MA"/>
      <sheetName val="Other liabilities"/>
      <sheetName val="Other Liabilities_MA"/>
      <sheetName val="Agents' leaving indemnity"/>
      <sheetName val="TFR"/>
      <sheetName val="Risk Provision"/>
      <sheetName val="Net Debt"/>
      <sheetName val="Monthly ND"/>
      <sheetName val="Net Debt selected"/>
      <sheetName val="Leasing"/>
      <sheetName val="NPV tax saving"/>
      <sheetName val="CIT"/>
      <sheetName val="FY18 revenues"/>
      <sheetName val="DTL"/>
      <sheetName val="Amortized Costs impact"/>
      <sheetName val="Factoring contracts"/>
      <sheetName val="Derivatives"/>
      <sheetName val="DSO-DPO-DOI countback PPT2"/>
      <sheetName val="DSO-DPO-DOI countback slide"/>
      <sheetName val="DSO Countback by channel 2021"/>
      <sheetName val="Walcor monthly revenues"/>
      <sheetName val="WC _ 2021"/>
      <sheetName val="FISC &amp; FIM 2021"/>
      <sheetName val="Capex &gt;&gt;&gt;"/>
      <sheetName val="Fixed Assets"/>
      <sheetName val="Capex_Addition&amp;Maintenance PPT1"/>
      <sheetName val="Capex_Addition&amp;Maintenance"/>
      <sheetName val="Capex_Addition&amp;Maintenance PPT2"/>
      <sheetName val="Capex payables"/>
      <sheetName val="OA_OL &gt;&gt;&gt;"/>
      <sheetName val="TP_TR&gt;&gt;"/>
      <sheetName val="TR_TP_by overdue"/>
      <sheetName val="Trade Receivables"/>
      <sheetName val="Dec18 covid clients"/>
      <sheetName val="Dec21 covid clients"/>
      <sheetName val="Covid-19 Bad debt accrual"/>
      <sheetName val="Bad Debt31Dec21"/>
      <sheetName val="IRCA conso_Ageing_TR_Dec21"/>
      <sheetName val="IRCA Conso_Ageing_TR_Dec20"/>
      <sheetName val="IRCA Conso_Ageing_TR_Dec19"/>
      <sheetName val="Bad Debt_Utilizations"/>
      <sheetName val="IRCA conso_Ageing_TP_Dec21"/>
      <sheetName val="IRCA Conso_Ageing_TP_Dec20"/>
      <sheetName val="IRCA Conso_Ageing_TP_Dec19"/>
      <sheetName val="Inventory &gt;&gt; "/>
      <sheetName val="magazzino"/>
      <sheetName val="Inventory"/>
      <sheetName val="Finished products_FY21"/>
      <sheetName val="Finished products_FY21 PPT"/>
      <sheetName val="Finished products_FY21 PPT mov"/>
      <sheetName val="Inventory database"/>
      <sheetName val="Inv. Rec."/>
      <sheetName val="IRCA SMO detail"/>
      <sheetName val="Packaging"/>
      <sheetName val="Raw Materials"/>
      <sheetName val="Spare Parts"/>
      <sheetName val="Work in Progress"/>
      <sheetName val="Finished products_FY20"/>
      <sheetName val="Finished products_FY19"/>
      <sheetName val="TB_Sources&gt;&gt;&gt;"/>
      <sheetName val="BS Dec22 "/>
      <sheetName val="FY22 P&amp;L Bdg"/>
      <sheetName val="Summary P&amp;L MA FY21"/>
      <sheetName val="costruzione conso BS_2021"/>
      <sheetName val="costruzione conso BS_2020"/>
      <sheetName val="costruzione conso BS_2019"/>
      <sheetName val="schema stato patrimoniale conso"/>
      <sheetName val="Summary P&amp;L SFS FY19-20"/>
      <sheetName val="EBITDA Reconciliation FY19-20"/>
      <sheetName val="Factor_21_impatto cessioni"/>
      <sheetName val="new schemi"/>
      <sheetName val="BS IRCA_2021"/>
      <sheetName val="BS IRCA_2021 old"/>
      <sheetName val="BS Dobla_2021"/>
      <sheetName val="BS Dobla_2021 old"/>
      <sheetName val="costruzione conso BS_2021 old"/>
      <sheetName val="BS"/>
      <sheetName val="Bad debt IRCA 2020"/>
      <sheetName val="Fatture Walcor"/>
      <sheetName val="PPE, RECIPES"/>
      <sheetName val="Cacloli per PPE e RECIPES"/>
      <sheetName val="P&amp;L"/>
      <sheetName val="WC 2021"/>
      <sheetName val="WC 19-20"/>
      <sheetName val="NFP_2021"/>
      <sheetName val="NFP_NovDic21"/>
      <sheetName val="Monthly revenues by channel"/>
      <sheetName val="Monthly sales"/>
      <sheetName val="P&amp;L Conso FY21 REPORTED"/>
      <sheetName val="TB_Conso&gt;&gt;&gt;"/>
      <sheetName val="P&amp;L IRCA CONSO"/>
      <sheetName val="FX Rates"/>
      <sheetName val="Ageing Detail&gt;&gt;&gt;"/>
      <sheetName val="TR_Dec21"/>
      <sheetName val="IRCA Conso_Summ_AP_Ageing_FY19"/>
      <sheetName val="IRCA_Summary_AP_FY19"/>
      <sheetName val="IRCA_Ageing_FY19"/>
      <sheetName val="Ageing Dec21"/>
      <sheetName val="D&amp;D_Summary_AP_FY19"/>
      <sheetName val="D&amp;D_Ageing_FY19"/>
      <sheetName val="Dobla Beheer_Ageing_FY19"/>
      <sheetName val="Dobla BV_Ageing_FY19"/>
      <sheetName val="Dobla Belg. Prod_Ageing_FY19"/>
      <sheetName val="Dobla Logistic_Ageing_FY19"/>
      <sheetName val="Dobla Sales_Ageing_FY19"/>
      <sheetName val="Dobla Manufac._Ageing_FY19"/>
      <sheetName val="Dobla HK__Ageing_FY19"/>
      <sheetName val="Dobla VN_Ageing_FY19"/>
      <sheetName val="consolidato"/>
      <sheetName val="tabella ageing NI"/>
      <sheetName val="DOBLA AUS"/>
      <sheetName val="DOBLA VIETNAM"/>
      <sheetName val="DOBLA HK"/>
      <sheetName val="ric ageing"/>
      <sheetName val="DOBLA USA"/>
      <sheetName val="IRCA D&amp;D"/>
      <sheetName val="ageing IRCA"/>
      <sheetName val="DOBLA BV"/>
      <sheetName val="DOBLA BV2"/>
      <sheetName val="DOBLA BELGIUM"/>
      <sheetName val="DOBLA LOGISTICS2"/>
      <sheetName val="DOBLA LOGISTICS"/>
      <sheetName val=" Other TB Details&gt;&gt;&gt;"/>
      <sheetName val="TWC MA"/>
      <sheetName val="TFR_21"/>
      <sheetName val="fondi rischi"/>
      <sheetName val="OA_OL&gt;&gt;&gt;"/>
      <sheetName val="altri debiti_21"/>
      <sheetName val="OA_Mensile21"/>
      <sheetName val="OL_Mensile21"/>
      <sheetName val="altri crediti_21"/>
      <sheetName val="New OA Dec2019"/>
      <sheetName val="new OL Dec2019"/>
      <sheetName val="OA source"/>
      <sheetName val="new OA source"/>
      <sheetName val="new OL source"/>
      <sheetName val="new OL source 2"/>
      <sheetName val="Other liabilities (2)"/>
      <sheetName val="Other Assets (2)"/>
      <sheetName val="Other Assets_old"/>
      <sheetName val="TP&gt;&gt;&gt;"/>
      <sheetName val="IRCA_Dec20_AP"/>
      <sheetName val="Dettagli IRCA e D&amp;D"/>
      <sheetName val="D&amp;D_Dec20_AP"/>
      <sheetName val="DoblaHK_Dec20_AP"/>
      <sheetName val="Dobla HK_Dec20_aP af"/>
      <sheetName val="Dobla BV_Dec20_AP"/>
      <sheetName val="Logistic_dec20_AP"/>
      <sheetName val="Logistic_Dec20_AP af"/>
      <sheetName val="Belgium A_Dec20_AP"/>
      <sheetName val="Beligum B_Dec20_AP af"/>
      <sheetName val="Beheer_dec20_AP"/>
      <sheetName val="Dobla VN_Dec20_AP"/>
      <sheetName val="Dobla VN_Dec20_AP af"/>
      <sheetName val="Dobla US Holding_Dec20_AP a"/>
      <sheetName val="Dobla Sales_dec20_AP"/>
      <sheetName val="Dobla Sales_dec20_AP af"/>
      <sheetName val="Dobla Manufacturing_Dec20_AP af"/>
      <sheetName val="Dobla Manufacturing_Dec20_AP"/>
      <sheetName val="D&amp;D 2020"/>
      <sheetName val="D&amp;D 2019"/>
      <sheetName val="totale"/>
      <sheetName val="utilizzi IRCA"/>
      <sheetName val="IRCA 2019"/>
      <sheetName val="Dobla 2020"/>
      <sheetName val="USA 2020"/>
      <sheetName val="Dobla 2019"/>
      <sheetName val="AR&gt;&gt;&gt;"/>
      <sheetName val="Summary_AR Dec2020"/>
      <sheetName val="DB_nomi clienti_2020"/>
      <sheetName val="DB_nomi clienti_2019"/>
      <sheetName val="IRCA PTY _Dec20_AR"/>
      <sheetName val="Dobla Beheer_Dec20_AR af"/>
      <sheetName val="Dolba Belgium_Dec20_AR"/>
      <sheetName val="IRCA_Dec20_AR"/>
      <sheetName val="RECAP_costo ammortiz"/>
      <sheetName val="FactoringDicosta_Dec20_AR"/>
      <sheetName val="D&amp;D_dec20_AR"/>
      <sheetName val="Dobla Logistic_dec20_AR af"/>
      <sheetName val="Elisioni IC_Dec20_AR"/>
      <sheetName val="Dobla BV_Dec20_AR af"/>
      <sheetName val="Dobla BV_Dec20_AR"/>
      <sheetName val="Dobla HK_Dec20_AR"/>
      <sheetName val="Dobla VN_Dec20_AR"/>
      <sheetName val="Dobla Beheer_Dec20_AR 3"/>
      <sheetName val="Dobla Manufacturing_Dec20_AR"/>
      <sheetName val="Dobla Sales_Dec20_AR"/>
      <sheetName val="Dobla Logistics_Dec20_AR"/>
      <sheetName val="D&amp;D_Dec19_AR"/>
      <sheetName val="Summary_AR Dec2019"/>
      <sheetName val="Dobla HK_Dec19_AR"/>
      <sheetName val="Dobla Sales_Dec19_AR"/>
      <sheetName val="Dobla Belgium_dec19_AR"/>
      <sheetName val="Dobla BV_Dec19_AR"/>
      <sheetName val="Dobla Logistic_Dec19_AR"/>
      <sheetName val="Dobla Beheer_dec19_ar"/>
      <sheetName val="riconcializ IRCA AR19 con BS"/>
      <sheetName val="IRCA_Dec19_AR"/>
      <sheetName val="IRCA_Conso_2020"/>
      <sheetName val="Ageing_Oct21"/>
      <sheetName val="fdo sval fiscale "/>
      <sheetName val="fdo sval tassato"/>
      <sheetName val="F.do sval.cred_Conso19_21"/>
      <sheetName val="Capex_Fixed Assets&gt;&gt;&gt;"/>
      <sheetName val="TOT CONSO intang assets detail"/>
      <sheetName val="intang 2021 IRCA"/>
      <sheetName val="TOT CONSO tang assets detail"/>
      <sheetName val="addition libro cespit 21 intang"/>
      <sheetName val="addition libro cespiti 21 tang"/>
      <sheetName val="IRCA mov 2021 "/>
      <sheetName val="RUA 2021"/>
      <sheetName val="Capex payables - Pivot 2021"/>
      <sheetName val="2019 Capex Payable"/>
      <sheetName val="2020 Capex payable"/>
      <sheetName val="Capex payables old"/>
      <sheetName val="Conso_Tangible_19"/>
      <sheetName val="Tangible_2019"/>
      <sheetName val="Intangible_2020"/>
      <sheetName val="Intangible_2019"/>
      <sheetName val="Dobla VN_2019"/>
      <sheetName val="Dobla VN_2020"/>
      <sheetName val="Tangible_2020"/>
      <sheetName val="Conso_Tangible_20"/>
      <sheetName val="Rec_Tangible_IRCA2020"/>
      <sheetName val="Mov_Tang_IRCA2020"/>
      <sheetName val="Leasing&gt;&gt;&gt;"/>
      <sheetName val="Top 5"/>
      <sheetName val="Irca Leasing 2021 RS"/>
      <sheetName val="Dobla Leasing 2021 RS"/>
      <sheetName val="IRCA_Leasing 2020"/>
      <sheetName val="Dobla_Leasing 2020"/>
      <sheetName val="Support x leasing"/>
      <sheetName val="Leasing Dobla 2019"/>
      <sheetName val="Leasing IRCA 2019"/>
      <sheetName val="TB_StandAlone&gt;&gt;&gt;"/>
      <sheetName val="TB_IRCA_2019"/>
      <sheetName val="TB_ICRA D&amp;D_2019_2020"/>
      <sheetName val="TB_IRCA_2020"/>
      <sheetName val="TB_Conso_DOBLA_FY20"/>
      <sheetName val="TB_Dobla Beheer_2020_2019"/>
      <sheetName val="TB_Dobla Belg. Prod._2020_2019"/>
      <sheetName val="TB_Dobla Logistic_2020_2019"/>
      <sheetName val="TB_Dobla BV_2020_2019"/>
      <sheetName val="TB_Dobla Asia_2020_2019"/>
      <sheetName val="TB_Dobla HK_2020_2021"/>
      <sheetName val="TB_Dobla US Sales_2020_2019"/>
      <sheetName val="TB_Dobla US Manufac._2020_2019"/>
      <sheetName val="TB_Dobla US Holding._2020_2019"/>
      <sheetName val="Trade Payables"/>
      <sheetName val="DTL source"/>
      <sheetName val="10. WC (new)"/>
      <sheetName val="Pj Maestro_Datapack_BS_22Feb_Ma"/>
    </sheetNames>
    <definedNames>
      <definedName name="____________________________________DAT5" refersTo="#REF!" sheetId="51"/>
    </definedNames>
    <sheetDataSet>
      <sheetData sheetId="0">
        <row r="1">
          <cell r="C1" t="str">
            <v>Consolidated Balance Sheet</v>
          </cell>
        </row>
      </sheetData>
      <sheetData sheetId="1">
        <row r="1">
          <cell r="A1" t="str">
            <v>Consolidated BS</v>
          </cell>
        </row>
      </sheetData>
      <sheetData sheetId="2">
        <row r="1">
          <cell r="C1" t="str">
            <v>Consolidated Balance Sheet</v>
          </cell>
        </row>
      </sheetData>
      <sheetData sheetId="3">
        <row r="1">
          <cell r="B1" t="str">
            <v>NWC sensitivity - DSO, DPO, DOI</v>
          </cell>
        </row>
      </sheetData>
      <sheetData sheetId="4">
        <row r="1">
          <cell r="B1" t="str">
            <v>DSO-DPO-DOI countback</v>
          </cell>
        </row>
      </sheetData>
      <sheetData sheetId="5">
        <row r="1">
          <cell r="B1" t="str">
            <v>FY22 Capex by nature</v>
          </cell>
        </row>
      </sheetData>
      <sheetData sheetId="6">
        <row r="1">
          <cell r="C1" t="str">
            <v>Consolidated Balance Sheet</v>
          </cell>
        </row>
      </sheetData>
      <sheetData sheetId="7">
        <row r="1">
          <cell r="A1" t="str">
            <v>BS 31/12/2021</v>
          </cell>
        </row>
      </sheetData>
      <sheetData sheetId="8">
        <row r="1">
          <cell r="B1" t="str">
            <v>Consolidated Cashflow</v>
          </cell>
        </row>
      </sheetData>
      <sheetData sheetId="9">
        <row r="1">
          <cell r="B1" t="str">
            <v>Management EBITDA adjusted reconciliation</v>
          </cell>
        </row>
      </sheetData>
      <sheetData sheetId="10">
        <row r="1">
          <cell r="B1" t="str">
            <v>Net debt bridge</v>
          </cell>
        </row>
      </sheetData>
      <sheetData sheetId="11">
        <row r="1">
          <cell r="C1" t="str">
            <v>Consorunner BS</v>
          </cell>
        </row>
      </sheetData>
      <sheetData sheetId="12">
        <row r="1">
          <cell r="C1" t="str">
            <v>Consorunner BS</v>
          </cell>
        </row>
      </sheetData>
      <sheetData sheetId="13">
        <row r="8">
          <cell r="B8"/>
        </row>
      </sheetData>
      <sheetData sheetId="14">
        <row r="1">
          <cell r="F1"/>
        </row>
      </sheetData>
      <sheetData sheetId="15">
        <row r="1">
          <cell r="B1" t="str">
            <v>Adjusted Net debt</v>
          </cell>
        </row>
      </sheetData>
      <sheetData sheetId="16">
        <row r="1">
          <cell r="B1" t="str">
            <v>Adjusted NWC</v>
          </cell>
        </row>
      </sheetData>
      <sheetData sheetId="17">
        <row r="1">
          <cell r="B1" t="str">
            <v>Monthly adjusted NWC</v>
          </cell>
        </row>
      </sheetData>
      <sheetData sheetId="18">
        <row r="1">
          <cell r="B1" t="str">
            <v>Monthly adjusted NWC</v>
          </cell>
        </row>
      </sheetData>
      <sheetData sheetId="19">
        <row r="1">
          <cell r="B1" t="str">
            <v>Monthly Factoring</v>
          </cell>
        </row>
      </sheetData>
      <sheetData sheetId="20">
        <row r="1">
          <cell r="A1" t="str">
            <v>Consolidated BS</v>
          </cell>
        </row>
      </sheetData>
      <sheetData sheetId="21">
        <row r="8">
          <cell r="B8"/>
        </row>
      </sheetData>
      <sheetData sheetId="22">
        <row r="1">
          <cell r="B1" t="str">
            <v>GB Plant Capex commitment</v>
          </cell>
        </row>
      </sheetData>
      <sheetData sheetId="23">
        <row r="1">
          <cell r="D1" t="str">
            <v>Monthly capex payables</v>
          </cell>
        </row>
      </sheetData>
      <sheetData sheetId="24">
        <row r="1">
          <cell r="C1" t="str">
            <v>Other Assets</v>
          </cell>
        </row>
      </sheetData>
      <sheetData sheetId="25">
        <row r="1">
          <cell r="C1" t="str">
            <v>Monthly Other Assets 2019-2020</v>
          </cell>
        </row>
      </sheetData>
      <sheetData sheetId="26">
        <row r="1">
          <cell r="D1" t="str">
            <v>Other liabilities</v>
          </cell>
        </row>
      </sheetData>
      <sheetData sheetId="27">
        <row r="1">
          <cell r="C1" t="str">
            <v>Monthly Other Liabilities 2019-2020</v>
          </cell>
        </row>
      </sheetData>
      <sheetData sheetId="28">
        <row r="1">
          <cell r="B1" t="str">
            <v>Agents' leaving indemnity</v>
          </cell>
        </row>
      </sheetData>
      <sheetData sheetId="29">
        <row r="1">
          <cell r="B1" t="str">
            <v>Employment leaving indemnity (TFR)</v>
          </cell>
        </row>
      </sheetData>
      <sheetData sheetId="30">
        <row r="1">
          <cell r="B1" t="str">
            <v>Risk Provision</v>
          </cell>
        </row>
      </sheetData>
      <sheetData sheetId="31">
        <row r="1">
          <cell r="B1" t="str">
            <v>Reported Net Debt</v>
          </cell>
        </row>
      </sheetData>
      <sheetData sheetId="32">
        <row r="1">
          <cell r="B1" t="str">
            <v>IRCA Group - Monthly reported ND</v>
          </cell>
        </row>
      </sheetData>
      <sheetData sheetId="33">
        <row r="1">
          <cell r="B1" t="str">
            <v>Consolidated reported net debt</v>
          </cell>
        </row>
      </sheetData>
      <sheetData sheetId="34">
        <row r="1">
          <cell r="D1" t="str">
            <v>Leasing Detail</v>
          </cell>
        </row>
      </sheetData>
      <sheetData sheetId="35">
        <row r="1">
          <cell r="B1" t="str">
            <v>Tax saving on PPE and Recipes step up</v>
          </cell>
        </row>
      </sheetData>
      <sheetData sheetId="36">
        <row r="1">
          <cell r="D1" t="str">
            <v>Corporate Income Taxes</v>
          </cell>
        </row>
      </sheetData>
      <sheetData sheetId="37">
        <row r="3">
          <cell r="B3" t="str">
            <v>Jan '18</v>
          </cell>
        </row>
      </sheetData>
      <sheetData sheetId="38">
        <row r="1">
          <cell r="B1" t="str">
            <v>DTL</v>
          </cell>
        </row>
      </sheetData>
      <sheetData sheetId="39">
        <row r="1">
          <cell r="B1" t="str">
            <v>Amortized costs</v>
          </cell>
        </row>
      </sheetData>
      <sheetData sheetId="40">
        <row r="1">
          <cell r="B1" t="str">
            <v>Factoring detail</v>
          </cell>
        </row>
      </sheetData>
      <sheetData sheetId="41">
        <row r="1">
          <cell r="B1" t="str">
            <v>Derivatives</v>
          </cell>
        </row>
      </sheetData>
      <sheetData sheetId="42">
        <row r="1">
          <cell r="B1" t="str">
            <v>DSO-DPO-DOI countback</v>
          </cell>
        </row>
      </sheetData>
      <sheetData sheetId="43">
        <row r="1">
          <cell r="B1" t="str">
            <v>DSO-DPO-DOI countback</v>
          </cell>
        </row>
      </sheetData>
      <sheetData sheetId="44">
        <row r="1">
          <cell r="B1" t="str">
            <v>DSO countback by channel 2021</v>
          </cell>
        </row>
      </sheetData>
      <sheetData sheetId="45">
        <row r="1">
          <cell r="B1" t="str">
            <v>Wal-cor monthly revenues</v>
          </cell>
        </row>
      </sheetData>
      <sheetData sheetId="46">
        <row r="1">
          <cell r="B1"/>
        </row>
      </sheetData>
      <sheetData sheetId="47">
        <row r="5">
          <cell r="G5" t="str">
            <v>D&amp;D</v>
          </cell>
        </row>
      </sheetData>
      <sheetData sheetId="48">
        <row r="8">
          <cell r="B8"/>
        </row>
      </sheetData>
      <sheetData sheetId="49">
        <row r="1">
          <cell r="B1" t="str">
            <v>Fixed Assets Roll Forward</v>
          </cell>
        </row>
      </sheetData>
      <sheetData sheetId="50">
        <row r="1">
          <cell r="C1" t="str">
            <v xml:space="preserve">Capex </v>
          </cell>
        </row>
      </sheetData>
      <sheetData sheetId="51">
        <row r="1">
          <cell r="C1" t="str">
            <v xml:space="preserve">Capex </v>
          </cell>
        </row>
      </sheetData>
      <sheetData sheetId="52">
        <row r="1">
          <cell r="C1" t="str">
            <v xml:space="preserve">Capex </v>
          </cell>
        </row>
      </sheetData>
      <sheetData sheetId="53">
        <row r="1">
          <cell r="B1" t="str">
            <v>Irca Capex Payables</v>
          </cell>
        </row>
      </sheetData>
      <sheetData sheetId="54">
        <row r="8">
          <cell r="B8" t="str">
            <v>Section &lt;Enter section number here&gt;</v>
          </cell>
        </row>
      </sheetData>
      <sheetData sheetId="55">
        <row r="8">
          <cell r="B8"/>
        </row>
      </sheetData>
      <sheetData sheetId="56">
        <row r="1">
          <cell r="B1" t="str">
            <v>Trade receivables/ payables ageing</v>
          </cell>
        </row>
      </sheetData>
      <sheetData sheetId="57">
        <row r="1">
          <cell r="C1" t="str">
            <v>Trade Receivables</v>
          </cell>
        </row>
      </sheetData>
      <sheetData sheetId="58">
        <row r="1">
          <cell r="A1" t="str">
            <v>Cod</v>
          </cell>
        </row>
      </sheetData>
      <sheetData sheetId="59">
        <row r="1">
          <cell r="A1" t="str">
            <v>Cod</v>
          </cell>
        </row>
      </sheetData>
      <sheetData sheetId="60">
        <row r="1">
          <cell r="C1" t="str">
            <v>Non recurring COVID-19 related Bad debt accrual</v>
          </cell>
        </row>
      </sheetData>
      <sheetData sheetId="61">
        <row r="1">
          <cell r="B1" t="str">
            <v>Foglio</v>
          </cell>
        </row>
      </sheetData>
      <sheetData sheetId="62">
        <row r="1">
          <cell r="D1" t="str">
            <v>Trade receivables Ageing 31Dec21</v>
          </cell>
        </row>
      </sheetData>
      <sheetData sheetId="63">
        <row r="1">
          <cell r="C1" t="str">
            <v>Trade receivables Ageing as of Dec20</v>
          </cell>
        </row>
      </sheetData>
      <sheetData sheetId="64">
        <row r="1">
          <cell r="C1" t="str">
            <v>Trade receivables Ageing as of Dec19</v>
          </cell>
        </row>
      </sheetData>
      <sheetData sheetId="65">
        <row r="1">
          <cell r="B1" t="str">
            <v>Bad Debt - Utilizations</v>
          </cell>
        </row>
      </sheetData>
      <sheetData sheetId="66">
        <row r="1">
          <cell r="C1" t="str">
            <v>Trade payables Ageing 31Dec21</v>
          </cell>
        </row>
      </sheetData>
      <sheetData sheetId="67">
        <row r="1">
          <cell r="C1" t="str">
            <v>Trade Payables Ageing as of Dec20</v>
          </cell>
        </row>
      </sheetData>
      <sheetData sheetId="68">
        <row r="1">
          <cell r="C1" t="str">
            <v>Trade Payables Ageing as of Dec19</v>
          </cell>
        </row>
      </sheetData>
      <sheetData sheetId="69">
        <row r="8">
          <cell r="B8"/>
        </row>
      </sheetData>
      <sheetData sheetId="70">
        <row r="1">
          <cell r="B1" t="str">
            <v>IRCA</v>
          </cell>
        </row>
      </sheetData>
      <sheetData sheetId="71">
        <row r="1">
          <cell r="B1" t="str">
            <v>Inventory</v>
          </cell>
        </row>
      </sheetData>
      <sheetData sheetId="72">
        <row r="1">
          <cell r="C1"/>
        </row>
      </sheetData>
      <sheetData sheetId="73">
        <row r="1">
          <cell r="C1"/>
        </row>
      </sheetData>
      <sheetData sheetId="74">
        <row r="1">
          <cell r="C1"/>
        </row>
      </sheetData>
      <sheetData sheetId="75">
        <row r="6">
          <cell r="B6"/>
        </row>
      </sheetData>
      <sheetData sheetId="76">
        <row r="4">
          <cell r="C4"/>
        </row>
      </sheetData>
      <sheetData sheetId="77">
        <row r="1">
          <cell r="C1" t="str">
            <v>SMO raw materials breakdown - IRCA</v>
          </cell>
        </row>
      </sheetData>
      <sheetData sheetId="78">
        <row r="1">
          <cell r="C1" t="str">
            <v>Packaging</v>
          </cell>
        </row>
      </sheetData>
      <sheetData sheetId="79">
        <row r="1">
          <cell r="C1" t="str">
            <v>Raw Materials</v>
          </cell>
        </row>
      </sheetData>
      <sheetData sheetId="80">
        <row r="1">
          <cell r="C1" t="str">
            <v>Spare Parts</v>
          </cell>
        </row>
      </sheetData>
      <sheetData sheetId="81">
        <row r="1">
          <cell r="C1" t="str">
            <v>Work in progress</v>
          </cell>
        </row>
      </sheetData>
      <sheetData sheetId="82">
        <row r="1">
          <cell r="C1"/>
        </row>
      </sheetData>
      <sheetData sheetId="83">
        <row r="1">
          <cell r="D1" t="str">
            <v>Finished products</v>
          </cell>
        </row>
      </sheetData>
      <sheetData sheetId="84">
        <row r="8">
          <cell r="B8" t="str">
            <v>TB Sources&gt;&gt;&gt;</v>
          </cell>
        </row>
      </sheetData>
      <sheetData sheetId="85">
        <row r="1">
          <cell r="A1" t="str">
            <v>Consolidated BS</v>
          </cell>
        </row>
      </sheetData>
      <sheetData sheetId="86">
        <row r="1">
          <cell r="A1" t="str">
            <v>P&amp;L - monthly</v>
          </cell>
        </row>
      </sheetData>
      <sheetData sheetId="87">
        <row r="1">
          <cell r="B1" t="str">
            <v>Consolidated Profit&amp;Loss - Management accounts</v>
          </cell>
        </row>
      </sheetData>
      <sheetData sheetId="88">
        <row r="1">
          <cell r="A1" t="str">
            <v>BS IRCA 31/12/2020</v>
          </cell>
        </row>
      </sheetData>
      <sheetData sheetId="89">
        <row r="1">
          <cell r="A1" t="str">
            <v>BS IRCA 31/12/2020</v>
          </cell>
        </row>
      </sheetData>
      <sheetData sheetId="90">
        <row r="1">
          <cell r="A1" t="str">
            <v>Stato Patrimoniale Consolidato Gruppo Irca (Irca + D&amp;D + Dobla) post-fusione IAS/IFRS al 31 dicembre 2019</v>
          </cell>
        </row>
      </sheetData>
      <sheetData sheetId="91">
        <row r="1">
          <cell r="A1" t="str">
            <v>STATO PATRIMONIALE</v>
          </cell>
        </row>
      </sheetData>
      <sheetData sheetId="92">
        <row r="1">
          <cell r="B1" t="str">
            <v>Consoldidated P&amp;L</v>
          </cell>
        </row>
      </sheetData>
      <sheetData sheetId="93">
        <row r="1">
          <cell r="B1" t="str">
            <v>Management EBITDA adjusted reconciliation</v>
          </cell>
        </row>
      </sheetData>
      <sheetData sheetId="94">
        <row r="1">
          <cell r="B1" t="str">
            <v>Outstanding non ancora incassato</v>
          </cell>
        </row>
      </sheetData>
      <sheetData sheetId="95">
        <row r="1">
          <cell r="A1" t="str">
            <v>STATO PATRIMONIALE</v>
          </cell>
        </row>
      </sheetData>
      <sheetData sheetId="96">
        <row r="3">
          <cell r="B3" t="str">
            <v>ATTIVITA'</v>
          </cell>
        </row>
      </sheetData>
      <sheetData sheetId="97">
        <row r="3">
          <cell r="B3" t="str">
            <v>ATTIVITA'</v>
          </cell>
        </row>
      </sheetData>
      <sheetData sheetId="98">
        <row r="3">
          <cell r="B3" t="str">
            <v>Goodwill</v>
          </cell>
        </row>
      </sheetData>
      <sheetData sheetId="99">
        <row r="3">
          <cell r="B3" t="str">
            <v>Goodwill</v>
          </cell>
        </row>
      </sheetData>
      <sheetData sheetId="100">
        <row r="1">
          <cell r="A1" t="str">
            <v>BS IRCA 31/12/2020</v>
          </cell>
        </row>
      </sheetData>
      <sheetData sheetId="101">
        <row r="1">
          <cell r="A1" t="str">
            <v>GROUP</v>
          </cell>
        </row>
      </sheetData>
      <sheetData sheetId="102">
        <row r="1">
          <cell r="D1"/>
        </row>
      </sheetData>
      <sheetData sheetId="103">
        <row r="1">
          <cell r="A1" t="str">
            <v>Soggetto</v>
          </cell>
        </row>
      </sheetData>
      <sheetData sheetId="104">
        <row r="1">
          <cell r="A1" t="str">
            <v>TAX ALIGNMENT FOR PPE AND RECIPES</v>
          </cell>
        </row>
      </sheetData>
      <sheetData sheetId="105">
        <row r="1">
          <cell r="B1" t="str">
            <v>31/12/2020 (differenza NBV civilistico e fiscale) - Euro migliaia</v>
          </cell>
        </row>
      </sheetData>
      <sheetData sheetId="106">
        <row r="2">
          <cell r="A2" t="str">
            <v>Consolidated IS</v>
          </cell>
        </row>
      </sheetData>
      <sheetData sheetId="107">
        <row r="2">
          <cell r="A2" t="str">
            <v>IRCA</v>
          </cell>
        </row>
      </sheetData>
      <sheetData sheetId="108">
        <row r="2">
          <cell r="A2" t="str">
            <v>IRCA</v>
          </cell>
        </row>
      </sheetData>
      <sheetData sheetId="109">
        <row r="2">
          <cell r="B2" t="str">
            <v>IRCA Group</v>
          </cell>
        </row>
      </sheetData>
      <sheetData sheetId="110">
        <row r="1">
          <cell r="C1" t="str">
            <v>residuo transaction costs</v>
          </cell>
        </row>
      </sheetData>
      <sheetData sheetId="111">
        <row r="1">
          <cell r="B1" t="str">
            <v>Monthly revenues (Excl. In2food)</v>
          </cell>
        </row>
      </sheetData>
      <sheetData sheetId="112">
        <row r="1">
          <cell r="B1" t="str">
            <v>Data in € /000</v>
          </cell>
        </row>
      </sheetData>
      <sheetData sheetId="113">
        <row r="2">
          <cell r="B2" t="str">
            <v>Consolidated IS - YTD</v>
          </cell>
        </row>
      </sheetData>
      <sheetData sheetId="114">
        <row r="8">
          <cell r="B8" t="str">
            <v>TB Conso&gt;&gt;&gt;</v>
          </cell>
        </row>
      </sheetData>
      <sheetData sheetId="115">
        <row r="1">
          <cell r="A1" t="str">
            <v>P&amp;L IRCA CONSO</v>
          </cell>
        </row>
      </sheetData>
      <sheetData sheetId="116">
        <row r="1">
          <cell r="D1"/>
        </row>
      </sheetData>
      <sheetData sheetId="117">
        <row r="8">
          <cell r="B8" t="str">
            <v>Section &lt;Enter section number here&gt;</v>
          </cell>
        </row>
      </sheetData>
      <sheetData sheetId="118">
        <row r="1">
          <cell r="D1" t="str">
            <v>Euro migliaia</v>
          </cell>
        </row>
      </sheetData>
      <sheetData sheetId="119">
        <row r="1">
          <cell r="B1" t="str">
            <v>Consolidato 31/12/2019</v>
          </cell>
        </row>
      </sheetData>
      <sheetData sheetId="120">
        <row r="2">
          <cell r="B2" t="str">
            <v>060101 FORNITORI ITALIA</v>
          </cell>
        </row>
      </sheetData>
      <sheetData sheetId="121">
        <row r="1">
          <cell r="A1" t="str">
            <v>Soggetto</v>
          </cell>
        </row>
      </sheetData>
      <sheetData sheetId="122">
        <row r="1">
          <cell r="H1" t="str">
            <v>SUBTOTALE</v>
          </cell>
        </row>
      </sheetData>
      <sheetData sheetId="123">
        <row r="2">
          <cell r="B2" t="str">
            <v>160102 ANTICIPI DA CLIENTI</v>
          </cell>
        </row>
      </sheetData>
      <sheetData sheetId="124">
        <row r="1">
          <cell r="A1" t="str">
            <v>Soggetto</v>
          </cell>
        </row>
      </sheetData>
      <sheetData sheetId="125">
        <row r="1">
          <cell r="A1" t="str">
            <v>CoCd</v>
          </cell>
        </row>
      </sheetData>
      <sheetData sheetId="126">
        <row r="1">
          <cell r="A1" t="str">
            <v>CoCd</v>
          </cell>
        </row>
      </sheetData>
      <sheetData sheetId="127">
        <row r="1">
          <cell r="A1" t="str">
            <v>CoCd</v>
          </cell>
        </row>
      </sheetData>
      <sheetData sheetId="128">
        <row r="1">
          <cell r="A1" t="str">
            <v>CoCd</v>
          </cell>
        </row>
      </sheetData>
      <sheetData sheetId="129">
        <row r="1">
          <cell r="A1" t="str">
            <v>CoCd</v>
          </cell>
        </row>
      </sheetData>
      <sheetData sheetId="130">
        <row r="1">
          <cell r="A1" t="str">
            <v>CoCd</v>
          </cell>
        </row>
      </sheetData>
      <sheetData sheetId="131">
        <row r="1">
          <cell r="A1" t="str">
            <v>CoCd</v>
          </cell>
        </row>
      </sheetData>
      <sheetData sheetId="132">
        <row r="1">
          <cell r="A1" t="str">
            <v>CoCd</v>
          </cell>
        </row>
      </sheetData>
      <sheetData sheetId="133">
        <row r="1">
          <cell r="D1" t="str">
            <v>Euro migliaia</v>
          </cell>
        </row>
      </sheetData>
      <sheetData sheetId="134">
        <row r="4">
          <cell r="B4" t="str">
            <v>(thousands of Euro)</v>
          </cell>
        </row>
      </sheetData>
      <sheetData sheetId="135">
        <row r="1">
          <cell r="A1"/>
        </row>
      </sheetData>
      <sheetData sheetId="136">
        <row r="1">
          <cell r="H1">
            <v>69934583392</v>
          </cell>
        </row>
      </sheetData>
      <sheetData sheetId="137">
        <row r="1">
          <cell r="G1">
            <v>1167796.7</v>
          </cell>
        </row>
      </sheetData>
      <sheetData sheetId="138">
        <row r="1">
          <cell r="A1" t="str">
            <v>cod cliente</v>
          </cell>
        </row>
      </sheetData>
      <sheetData sheetId="139">
        <row r="1">
          <cell r="A1" t="str">
            <v>Company Code</v>
          </cell>
        </row>
      </sheetData>
      <sheetData sheetId="140">
        <row r="1">
          <cell r="A1" t="str">
            <v>Soggetto</v>
          </cell>
        </row>
      </sheetData>
      <sheetData sheetId="141">
        <row r="1">
          <cell r="E1">
            <v>8009424.0100000044</v>
          </cell>
        </row>
      </sheetData>
      <sheetData sheetId="142">
        <row r="1">
          <cell r="A1" t="str">
            <v>Company Code</v>
          </cell>
        </row>
      </sheetData>
      <sheetData sheetId="143">
        <row r="1">
          <cell r="A1" t="str">
            <v>Cleared/open items symbol</v>
          </cell>
        </row>
      </sheetData>
      <sheetData sheetId="144">
        <row r="1">
          <cell r="A1" t="str">
            <v>Company Code</v>
          </cell>
        </row>
      </sheetData>
      <sheetData sheetId="145">
        <row r="1">
          <cell r="A1" t="str">
            <v>Cleared/open items symbol</v>
          </cell>
        </row>
      </sheetData>
      <sheetData sheetId="146">
        <row r="1">
          <cell r="G1">
            <v>8077690.6000000043</v>
          </cell>
        </row>
      </sheetData>
      <sheetData sheetId="147">
        <row r="8">
          <cell r="B8" t="str">
            <v>Section &lt;Enter section number here&gt;</v>
          </cell>
        </row>
      </sheetData>
      <sheetData sheetId="148">
        <row r="1">
          <cell r="D1" t="str">
            <v>Monthly adjusted NWC</v>
          </cell>
        </row>
      </sheetData>
      <sheetData sheetId="149">
        <row r="3">
          <cell r="C3" t="str">
            <v>IRCA</v>
          </cell>
        </row>
      </sheetData>
      <sheetData sheetId="150">
        <row r="1">
          <cell r="I1" t="str">
            <v>EURO MIGLIAIA</v>
          </cell>
        </row>
      </sheetData>
      <sheetData sheetId="151">
        <row r="8">
          <cell r="B8" t="str">
            <v>Section &lt;Enter section number here&gt;</v>
          </cell>
        </row>
      </sheetData>
      <sheetData sheetId="152">
        <row r="1">
          <cell r="D1"/>
        </row>
      </sheetData>
      <sheetData sheetId="153">
        <row r="3">
          <cell r="A3"/>
        </row>
      </sheetData>
      <sheetData sheetId="154">
        <row r="1">
          <cell r="B1"/>
        </row>
      </sheetData>
      <sheetData sheetId="155">
        <row r="2">
          <cell r="D2" t="str">
            <v>IRCA</v>
          </cell>
        </row>
      </sheetData>
      <sheetData sheetId="156">
        <row r="2">
          <cell r="C2" t="str">
            <v>IRCA</v>
          </cell>
        </row>
      </sheetData>
      <sheetData sheetId="157">
        <row r="1">
          <cell r="B1" t="str">
            <v>IRCA</v>
          </cell>
        </row>
      </sheetData>
      <sheetData sheetId="158">
        <row r="1">
          <cell r="B1" t="str">
            <v>IRCA OA</v>
          </cell>
        </row>
      </sheetData>
      <sheetData sheetId="159">
        <row r="2">
          <cell r="E2"/>
        </row>
      </sheetData>
      <sheetData sheetId="160">
        <row r="1">
          <cell r="B1"/>
        </row>
      </sheetData>
      <sheetData sheetId="161">
        <row r="1">
          <cell r="D1" t="str">
            <v>IRCA</v>
          </cell>
        </row>
      </sheetData>
      <sheetData sheetId="162">
        <row r="1">
          <cell r="D1" t="str">
            <v>Other liabilities</v>
          </cell>
        </row>
      </sheetData>
      <sheetData sheetId="163">
        <row r="1">
          <cell r="C1" t="str">
            <v>Other Assets</v>
          </cell>
        </row>
      </sheetData>
      <sheetData sheetId="164">
        <row r="1">
          <cell r="C1" t="str">
            <v>Other Assets</v>
          </cell>
        </row>
      </sheetData>
      <sheetData sheetId="165">
        <row r="8">
          <cell r="B8" t="str">
            <v>Section &lt;Enter section number here&gt;</v>
          </cell>
        </row>
      </sheetData>
      <sheetData sheetId="166">
        <row r="2">
          <cell r="A2" t="str">
            <v xml:space="preserve">  1 gg  -  60 gg</v>
          </cell>
        </row>
      </sheetData>
      <sheetData sheetId="167">
        <row r="1">
          <cell r="B1" t="str">
            <v>Insert title here</v>
          </cell>
        </row>
      </sheetData>
      <sheetData sheetId="168">
        <row r="1">
          <cell r="A1" t="str">
            <v>Soggetto</v>
          </cell>
        </row>
      </sheetData>
      <sheetData sheetId="169">
        <row r="1">
          <cell r="A1" t="str">
            <v>CoCd</v>
          </cell>
        </row>
      </sheetData>
      <sheetData sheetId="170">
        <row r="1">
          <cell r="A1" t="str">
            <v>CoCd</v>
          </cell>
        </row>
      </sheetData>
      <sheetData sheetId="171">
        <row r="1">
          <cell r="A1" t="str">
            <v>CoCd</v>
          </cell>
        </row>
      </sheetData>
      <sheetData sheetId="172">
        <row r="1">
          <cell r="A1" t="str">
            <v>CoCd</v>
          </cell>
        </row>
      </sheetData>
      <sheetData sheetId="173">
        <row r="1">
          <cell r="A1" t="str">
            <v>CoCd</v>
          </cell>
        </row>
      </sheetData>
      <sheetData sheetId="174">
        <row r="1">
          <cell r="A1" t="str">
            <v>CoCd</v>
          </cell>
        </row>
      </sheetData>
      <sheetData sheetId="175">
        <row r="1">
          <cell r="A1" t="str">
            <v>CoCd</v>
          </cell>
        </row>
      </sheetData>
      <sheetData sheetId="176">
        <row r="1">
          <cell r="A1" t="str">
            <v>CoCd</v>
          </cell>
        </row>
      </sheetData>
      <sheetData sheetId="177">
        <row r="1">
          <cell r="A1" t="str">
            <v>CoCd</v>
          </cell>
        </row>
      </sheetData>
      <sheetData sheetId="178">
        <row r="1">
          <cell r="A1" t="str">
            <v>CoCd</v>
          </cell>
        </row>
      </sheetData>
      <sheetData sheetId="179">
        <row r="1">
          <cell r="A1" t="str">
            <v>CoCd</v>
          </cell>
        </row>
      </sheetData>
      <sheetData sheetId="180">
        <row r="1">
          <cell r="A1" t="str">
            <v>CoCd</v>
          </cell>
        </row>
      </sheetData>
      <sheetData sheetId="181">
        <row r="1">
          <cell r="A1" t="str">
            <v>CoCd</v>
          </cell>
        </row>
      </sheetData>
      <sheetData sheetId="182">
        <row r="1">
          <cell r="A1" t="str">
            <v>CoCd</v>
          </cell>
        </row>
      </sheetData>
      <sheetData sheetId="183">
        <row r="1">
          <cell r="A1" t="str">
            <v>CoCd</v>
          </cell>
        </row>
      </sheetData>
      <sheetData sheetId="184">
        <row r="1">
          <cell r="A1">
            <v>220101</v>
          </cell>
        </row>
      </sheetData>
      <sheetData sheetId="185">
        <row r="1">
          <cell r="A1">
            <v>220101</v>
          </cell>
        </row>
      </sheetData>
      <sheetData sheetId="186">
        <row r="1">
          <cell r="A1" t="str">
            <v>F.do sval crediti</v>
          </cell>
        </row>
      </sheetData>
      <sheetData sheetId="187">
        <row r="2">
          <cell r="B2"/>
        </row>
      </sheetData>
      <sheetData sheetId="188">
        <row r="3">
          <cell r="B3" t="str">
            <v>Cod</v>
          </cell>
        </row>
      </sheetData>
      <sheetData sheetId="189">
        <row r="1">
          <cell r="A1" t="str">
            <v>Movimentazione fondo svalutazione crediti Dobla</v>
          </cell>
        </row>
      </sheetData>
      <sheetData sheetId="190">
        <row r="1">
          <cell r="A1" t="str">
            <v>Document Number</v>
          </cell>
        </row>
      </sheetData>
      <sheetData sheetId="191">
        <row r="1">
          <cell r="A1" t="str">
            <v>F.do svalutazione crediti</v>
          </cell>
        </row>
      </sheetData>
      <sheetData sheetId="192">
        <row r="8">
          <cell r="B8" t="str">
            <v>Section &lt;Enter section number here&gt;</v>
          </cell>
        </row>
      </sheetData>
      <sheetData sheetId="193">
        <row r="2">
          <cell r="H2" t="str">
            <v xml:space="preserve"> </v>
          </cell>
        </row>
      </sheetData>
      <sheetData sheetId="194">
        <row r="1">
          <cell r="A1" t="str">
            <v>Company Code</v>
          </cell>
        </row>
      </sheetData>
      <sheetData sheetId="195">
        <row r="1">
          <cell r="A1" t="str">
            <v>Company Code</v>
          </cell>
        </row>
      </sheetData>
      <sheetData sheetId="196">
        <row r="1">
          <cell r="B1" t="str">
            <v>AR Advisors IRCA PTY LTD  31 Dec 2020</v>
          </cell>
        </row>
      </sheetData>
      <sheetData sheetId="197">
        <row r="1">
          <cell r="A1" t="str">
            <v>Stat</v>
          </cell>
        </row>
      </sheetData>
      <sheetData sheetId="198">
        <row r="1">
          <cell r="A1" t="str">
            <v>CoCd</v>
          </cell>
        </row>
      </sheetData>
      <sheetData sheetId="199">
        <row r="1">
          <cell r="A1" t="str">
            <v>Pagatore</v>
          </cell>
        </row>
      </sheetData>
      <sheetData sheetId="200">
        <row r="1">
          <cell r="A1">
            <v>44561</v>
          </cell>
        </row>
      </sheetData>
      <sheetData sheetId="201">
        <row r="1">
          <cell r="A1" t="str">
            <v>Cliente</v>
          </cell>
        </row>
      </sheetData>
      <sheetData sheetId="202">
        <row r="1">
          <cell r="A1" t="str">
            <v>Soggetto</v>
          </cell>
        </row>
      </sheetData>
      <sheetData sheetId="203">
        <row r="1">
          <cell r="A1" t="str">
            <v>Stat</v>
          </cell>
        </row>
      </sheetData>
      <sheetData sheetId="204">
        <row r="1">
          <cell r="A1" t="str">
            <v>060190 DEBITI VERSO CONTROLLANTE - IRCA SPA</v>
          </cell>
        </row>
      </sheetData>
      <sheetData sheetId="205">
        <row r="1">
          <cell r="A1" t="str">
            <v>Stat</v>
          </cell>
        </row>
      </sheetData>
      <sheetData sheetId="206">
        <row r="1">
          <cell r="A1" t="str">
            <v>Stat</v>
          </cell>
        </row>
      </sheetData>
      <sheetData sheetId="207">
        <row r="1">
          <cell r="A1" t="str">
            <v>CoCd</v>
          </cell>
        </row>
      </sheetData>
      <sheetData sheetId="208">
        <row r="1">
          <cell r="A1" t="str">
            <v>CoCd</v>
          </cell>
        </row>
      </sheetData>
      <sheetData sheetId="209">
        <row r="1">
          <cell r="A1" t="str">
            <v>Stat</v>
          </cell>
        </row>
      </sheetData>
      <sheetData sheetId="210">
        <row r="1">
          <cell r="A1" t="str">
            <v>CoCd</v>
          </cell>
        </row>
      </sheetData>
      <sheetData sheetId="211">
        <row r="1">
          <cell r="A1" t="str">
            <v>CoCd</v>
          </cell>
        </row>
      </sheetData>
      <sheetData sheetId="212">
        <row r="1">
          <cell r="A1" t="str">
            <v>CoCd</v>
          </cell>
        </row>
      </sheetData>
      <sheetData sheetId="213">
        <row r="1">
          <cell r="A1" t="str">
            <v>Soggetto</v>
          </cell>
        </row>
      </sheetData>
      <sheetData sheetId="214">
        <row r="1">
          <cell r="D1">
            <v>43830</v>
          </cell>
        </row>
      </sheetData>
      <sheetData sheetId="215">
        <row r="1">
          <cell r="A1" t="str">
            <v>CoCd</v>
          </cell>
        </row>
      </sheetData>
      <sheetData sheetId="216">
        <row r="1">
          <cell r="A1" t="str">
            <v>CoCd</v>
          </cell>
        </row>
      </sheetData>
      <sheetData sheetId="217">
        <row r="1">
          <cell r="A1" t="str">
            <v>CoCd</v>
          </cell>
        </row>
      </sheetData>
      <sheetData sheetId="218">
        <row r="1">
          <cell r="A1" t="str">
            <v>CoCd</v>
          </cell>
        </row>
      </sheetData>
      <sheetData sheetId="219">
        <row r="1">
          <cell r="A1" t="str">
            <v>CoCd</v>
          </cell>
        </row>
      </sheetData>
      <sheetData sheetId="220">
        <row r="1">
          <cell r="A1" t="str">
            <v>Stat</v>
          </cell>
        </row>
      </sheetData>
      <sheetData sheetId="221">
        <row r="1">
          <cell r="A1" t="str">
            <v>CODICEMASTRO.CSV.DUM</v>
          </cell>
        </row>
      </sheetData>
      <sheetData sheetId="222">
        <row r="1">
          <cell r="A1" t="str">
            <v>Soggetto</v>
          </cell>
        </row>
      </sheetData>
      <sheetData sheetId="223">
        <row r="1">
          <cell r="B1"/>
        </row>
      </sheetData>
      <sheetData sheetId="224">
        <row r="1">
          <cell r="H1" t="str">
            <v>SUBTOTALE</v>
          </cell>
        </row>
      </sheetData>
      <sheetData sheetId="225">
        <row r="2">
          <cell r="B2"/>
        </row>
      </sheetData>
      <sheetData sheetId="226">
        <row r="3">
          <cell r="B3"/>
        </row>
      </sheetData>
      <sheetData sheetId="227">
        <row r="3">
          <cell r="B3" t="str">
            <v>F.do sval crediti</v>
          </cell>
        </row>
      </sheetData>
      <sheetData sheetId="228">
        <row r="8">
          <cell r="B8" t="str">
            <v>Section &lt;Enter section number here&gt;</v>
          </cell>
        </row>
      </sheetData>
      <sheetData sheetId="229">
        <row r="1">
          <cell r="A1"/>
        </row>
      </sheetData>
      <sheetData sheetId="230">
        <row r="1">
          <cell r="F1" t="str">
            <v>da libro cespiti</v>
          </cell>
        </row>
      </sheetData>
      <sheetData sheetId="231">
        <row r="1">
          <cell r="A1"/>
        </row>
      </sheetData>
      <sheetData sheetId="232">
        <row r="2">
          <cell r="B2" t="str">
            <v>da libro cespiti</v>
          </cell>
        </row>
      </sheetData>
      <sheetData sheetId="233">
        <row r="2">
          <cell r="B2" t="str">
            <v>da libro cespiti</v>
          </cell>
        </row>
      </sheetData>
      <sheetData sheetId="234">
        <row r="1">
          <cell r="A1" t="str">
            <v xml:space="preserve">Conto     </v>
          </cell>
        </row>
      </sheetData>
      <sheetData sheetId="235">
        <row r="1">
          <cell r="A1"/>
        </row>
      </sheetData>
      <sheetData sheetId="236">
        <row r="2">
          <cell r="J2" t="str">
            <v>Jan 21</v>
          </cell>
        </row>
      </sheetData>
      <sheetData sheetId="237">
        <row r="1">
          <cell r="A1" t="str">
            <v>CdC</v>
          </cell>
        </row>
      </sheetData>
      <sheetData sheetId="238">
        <row r="1">
          <cell r="A1" t="str">
            <v>CdC</v>
          </cell>
        </row>
      </sheetData>
      <sheetData sheetId="239">
        <row r="1">
          <cell r="D1" t="str">
            <v>Capex payables</v>
          </cell>
        </row>
      </sheetData>
      <sheetData sheetId="240">
        <row r="1">
          <cell r="A1" t="str">
            <v>IRCA SPA</v>
          </cell>
        </row>
      </sheetData>
      <sheetData sheetId="241">
        <row r="1">
          <cell r="A1" t="str">
            <v xml:space="preserve">Conto     </v>
          </cell>
        </row>
      </sheetData>
      <sheetData sheetId="242">
        <row r="2">
          <cell r="A2" t="str">
            <v xml:space="preserve">Conto     </v>
          </cell>
        </row>
      </sheetData>
      <sheetData sheetId="243">
        <row r="2">
          <cell r="A2" t="str">
            <v xml:space="preserve">Conto     </v>
          </cell>
        </row>
      </sheetData>
      <sheetData sheetId="244">
        <row r="1">
          <cell r="A1" t="str">
            <v>G/L Account</v>
          </cell>
        </row>
      </sheetData>
      <sheetData sheetId="245">
        <row r="1">
          <cell r="A1" t="str">
            <v>G/L Account</v>
          </cell>
        </row>
      </sheetData>
      <sheetData sheetId="246">
        <row r="2">
          <cell r="A2" t="str">
            <v xml:space="preserve">Conto     </v>
          </cell>
        </row>
      </sheetData>
      <sheetData sheetId="247">
        <row r="1">
          <cell r="A1" t="str">
            <v>IRCA + D&amp;D EURO K</v>
          </cell>
        </row>
      </sheetData>
      <sheetData sheetId="248">
        <row r="1">
          <cell r="A1" t="str">
            <v xml:space="preserve">Conto     </v>
          </cell>
        </row>
      </sheetData>
      <sheetData sheetId="249">
        <row r="1">
          <cell r="A1" t="str">
            <v xml:space="preserve">Conto     </v>
          </cell>
        </row>
      </sheetData>
      <sheetData sheetId="250">
        <row r="8">
          <cell r="B8" t="str">
            <v>Section &lt;Enter section number here&gt;</v>
          </cell>
        </row>
      </sheetData>
      <sheetData sheetId="251">
        <row r="3">
          <cell r="F3">
            <v>44561</v>
          </cell>
        </row>
      </sheetData>
      <sheetData sheetId="252">
        <row r="1">
          <cell r="A1" t="str">
            <v>N. leasing</v>
          </cell>
        </row>
      </sheetData>
      <sheetData sheetId="253">
        <row r="1">
          <cell r="A1" t="str">
            <v>RIGHT OF USE</v>
          </cell>
        </row>
      </sheetData>
      <sheetData sheetId="254">
        <row r="1">
          <cell r="A1" t="str">
            <v>N. leasing</v>
          </cell>
        </row>
      </sheetData>
      <sheetData sheetId="255">
        <row r="1">
          <cell r="A1" t="str">
            <v>N. 
agreement</v>
          </cell>
        </row>
      </sheetData>
      <sheetData sheetId="256">
        <row r="1">
          <cell r="B1" t="str">
            <v>Insert title here</v>
          </cell>
        </row>
      </sheetData>
      <sheetData sheetId="257">
        <row r="1">
          <cell r="A1" t="str">
            <v>RIGHT OF USE</v>
          </cell>
        </row>
      </sheetData>
      <sheetData sheetId="258">
        <row r="2">
          <cell r="F2"/>
        </row>
      </sheetData>
      <sheetData sheetId="259">
        <row r="8">
          <cell r="B8" t="str">
            <v>TB Stand&gt;&gt;&gt;</v>
          </cell>
        </row>
      </sheetData>
      <sheetData sheetId="260">
        <row r="1">
          <cell r="A1" t="str">
            <v>IRCA SPA</v>
          </cell>
        </row>
      </sheetData>
      <sheetData sheetId="261">
        <row r="1">
          <cell r="A1" t="str">
            <v>CODICECONTO.CSV.DUM</v>
          </cell>
        </row>
      </sheetData>
      <sheetData sheetId="262">
        <row r="1">
          <cell r="A1" t="str">
            <v>Row Labels</v>
          </cell>
        </row>
      </sheetData>
      <sheetData sheetId="263">
        <row r="1">
          <cell r="A1" t="str">
            <v>BS 31/12/2020</v>
          </cell>
        </row>
      </sheetData>
      <sheetData sheetId="264">
        <row r="1">
          <cell r="A1" t="str">
            <v>Dobla Beheer                               Dobla Financial Statement                              Time 11:51:07     Date  22.11.2021</v>
          </cell>
        </row>
      </sheetData>
      <sheetData sheetId="265">
        <row r="1">
          <cell r="A1" t="str">
            <v>Dobla Belgium productions                        Dobla Financial Statement                        Time 21:34:51     Date  22.11.2021</v>
          </cell>
        </row>
      </sheetData>
      <sheetData sheetId="266">
        <row r="1">
          <cell r="A1" t="str">
            <v>Dobla Logistics BVBA                           Dobla Financial Statement                          Time 12:42:09     Date  22.11.2021</v>
          </cell>
        </row>
      </sheetData>
      <sheetData sheetId="267">
        <row r="1">
          <cell r="A1" t="str">
            <v>Dobla BV                                   Dobla Financial Statement                              Time 12:40:04     Date  22.11.2021</v>
          </cell>
        </row>
      </sheetData>
      <sheetData sheetId="268">
        <row r="1">
          <cell r="A1" t="str">
            <v>Dobla Asia                                Dobla Financial Statement                               Time 21:36:51     Date  22.11.2021</v>
          </cell>
        </row>
      </sheetData>
      <sheetData sheetId="269">
        <row r="1">
          <cell r="A1" t="str">
            <v>Dobla Hong Kong                             Dobla Financial Statement                             Time 21:38:35     Date  22.11.2021</v>
          </cell>
        </row>
      </sheetData>
      <sheetData sheetId="270">
        <row r="1">
          <cell r="A1" t="str">
            <v>Dobla USA Sales                             Dobla Financial Statement                             Time 21:41:04     Date  22.11.2021</v>
          </cell>
        </row>
      </sheetData>
      <sheetData sheetId="271">
        <row r="1">
          <cell r="A1" t="str">
            <v>Dobla USA Mfg LLC                            Dobla Financial Statement                            Time 21:40:18     Date  22.11.2021</v>
          </cell>
        </row>
      </sheetData>
      <sheetData sheetId="272">
        <row r="1">
          <cell r="A1" t="str">
            <v>Dobla Holding USA, INC.                         Dobla Financial Statement                         Time 21:39:31     Date  22.11.2021</v>
          </cell>
        </row>
      </sheetData>
      <sheetData sheetId="273">
        <row r="1">
          <cell r="D1" t="str">
            <v>Trade payables</v>
          </cell>
        </row>
      </sheetData>
      <sheetData sheetId="274">
        <row r="2">
          <cell r="B2">
            <v>44196</v>
          </cell>
        </row>
      </sheetData>
      <sheetData sheetId="275">
        <row r="1">
          <cell r="B1"/>
        </row>
      </sheetData>
      <sheetData sheetId="27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DADES"/>
      <sheetName val="PESETAS"/>
      <sheetName val="RESUMEN"/>
      <sheetName val="Setup"/>
      <sheetName val="Report"/>
      <sheetName val="Channel Retrieve YR1"/>
      <sheetName val="Channel Retrieve YR2"/>
      <sheetName val="SAPBEXqueries"/>
      <sheetName val="SAPBEXfilters"/>
      <sheetName val="Channel Input YR1"/>
      <sheetName val="BW"/>
      <sheetName val="BW marketing"/>
      <sheetName val="Channel Input YR1 manual adj"/>
      <sheetName val="HL %"/>
      <sheetName val="BW manual adj"/>
      <sheetName val="BW marketing manual adj"/>
      <sheetName val="Sheet4"/>
      <sheetName val="Channel Upload YR1"/>
      <sheetName val="Channel Accs"/>
      <sheetName val="Brand Net Margin YR1"/>
      <sheetName val="Net Margin Accs"/>
      <sheetName val="SUMMARY CF"/>
      <sheetName val="Finance IT &amp; Pro (2)"/>
      <sheetName val="Data"/>
      <sheetName val="Channel_Retrieve_YR1"/>
      <sheetName val="Channel_Retrieve_YR2"/>
      <sheetName val="Channel_Input_YR1"/>
      <sheetName val="BW_marketing"/>
      <sheetName val="Channel_Input_YR1_manual_adj"/>
      <sheetName val="HL_%"/>
      <sheetName val="BW_manual_adj"/>
      <sheetName val="BW_marketing_manual_adj"/>
      <sheetName val="Channel_Upload_YR1"/>
      <sheetName val="Channel_Accs"/>
      <sheetName val="Brand_Net_Margin_YR1"/>
      <sheetName val="Net_Margin_Accs"/>
      <sheetName val="SUMMARY_CF"/>
      <sheetName val="Finance_IT_&amp;_Pro_(2)"/>
      <sheetName val="Variables"/>
      <sheetName val="Scope of Consolidation"/>
      <sheetName val="Setup &amp; notes"/>
      <sheetName val="INCOME"/>
      <sheetName val="12-19-00"/>
      <sheetName val="Hub Inputs"/>
      <sheetName val="CONSUMPR"/>
      <sheetName val="130-UNIDADES"/>
      <sheetName val="Elenchi"/>
      <sheetName val="Budget F14 Prelim ex rates"/>
      <sheetName val="Fixed Assets-Last year"/>
      <sheetName val="BS Schdl- 1 &amp; 2"/>
      <sheetName val="EXPENSES"/>
      <sheetName val="wdr bldg"/>
      <sheetName val="Parameters"/>
      <sheetName val="Taxanom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LOTACION"/>
      <sheetName val="JUSTIFIC"/>
      <sheetName val="EXPLOT-PIN"/>
      <sheetName val="EXPLOTINGPIN"/>
      <sheetName val="EXPLBEER"/>
      <sheetName val="GRAL 1999"/>
      <sheetName val="GRAL 2000"/>
      <sheetName val="GRAL 2001"/>
      <sheetName val="RES HLS"/>
      <sheetName val="040"/>
      <sheetName val="050"/>
      <sheetName val="110"/>
      <sheetName val="110-OTRAS M.P."/>
      <sheetName val="120"/>
      <sheetName val="130-UNIDADES"/>
      <sheetName val="130-PTAS"/>
      <sheetName val="140"/>
      <sheetName val="150"/>
      <sheetName val="180"/>
      <sheetName val="220"/>
      <sheetName val="230"/>
      <sheetName val="AMORTIZACIÓN"/>
      <sheetName val="VARIOS"/>
      <sheetName val="precio"/>
      <sheetName val="dat-import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130_UNIDADES"/>
      <sheetName val="Cdr 9"/>
      <sheetName val="INCO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tialScreen"/>
      <sheetName val="VersionChanges"/>
      <sheetName val="Results"/>
      <sheetName val="Charts"/>
      <sheetName val="MonteCarlo"/>
      <sheetName val="Assumptions"/>
      <sheetName val="Dates"/>
      <sheetName val="Prob"/>
      <sheetName val="Dosing"/>
      <sheetName val="AgPen"/>
      <sheetName val="VaccRates"/>
      <sheetName val="C"/>
      <sheetName val="Evt1"/>
      <sheetName val="Evt2"/>
      <sheetName val="Wastage"/>
      <sheetName val="Pricing"/>
      <sheetName val="FromModelCreator"/>
      <sheetName val="Cascade"/>
      <sheetName val="Workspace"/>
      <sheetName val="MainCode"/>
      <sheetName val="Functions"/>
      <sheetName val="CHCode"/>
      <sheetName val="MCCode"/>
      <sheetName val="CBMacro"/>
      <sheetName val="FHCode"/>
      <sheetName val="CommentCode"/>
      <sheetName val="ScenarioCode"/>
      <sheetName val="Database R"/>
      <sheetName val="Database R (2)"/>
      <sheetName val="Database W"/>
      <sheetName val="Database W(2)"/>
      <sheetName val="Database W(3)"/>
      <sheetName val="Database MC"/>
      <sheetName val="Database Extra"/>
      <sheetName val="Database Extra_2"/>
      <sheetName val="dbCode_1"/>
      <sheetName val="dbCode_2"/>
      <sheetName val="dbCode_3"/>
      <sheetName val="dbCode_4"/>
      <sheetName val="dbCode_5"/>
      <sheetName val="dbCode_6"/>
      <sheetName val="dbCode_7"/>
      <sheetName val="FH1"/>
      <sheetName val="FH2a"/>
      <sheetName val="FH2b"/>
      <sheetName val="FH2c"/>
      <sheetName val="FH2d"/>
      <sheetName val="GraphDialog"/>
      <sheetName val="CommentDialog"/>
      <sheetName val="AssumReport"/>
      <sheetName val="ScenarioDialog"/>
      <sheetName val="d148"/>
      <sheetName val="PivotAntigensbyState"/>
      <sheetName val="Dropdowns"/>
      <sheetName val="Parameters"/>
      <sheetName val="MHHD EUROPE"/>
      <sheetName val="01Other"/>
      <sheetName val="Transfers - detail app1"/>
      <sheetName val="Sales Sum"/>
      <sheetName val="HCAPR"/>
      <sheetName val="Bear_Data"/>
      <sheetName val="Berstein_Data"/>
      <sheetName val="BofA_Data"/>
      <sheetName val="Citigroup_Data"/>
      <sheetName val="Cowen_Data"/>
      <sheetName val="Credit-Suisse_Data"/>
      <sheetName val="Deutsche_Data"/>
      <sheetName val="FBR_Data"/>
      <sheetName val="GS_Data"/>
      <sheetName val="JPMorgan_Data"/>
      <sheetName val="Lehman_Data"/>
      <sheetName val="Merrill_Data"/>
      <sheetName val="MorganStanley_Data"/>
      <sheetName val="Prudential_Data"/>
      <sheetName val="UBS_Data"/>
      <sheetName val="Control"/>
      <sheetName val="Control_Sheet"/>
      <sheetName val="BaseData"/>
      <sheetName val="PPXLSaveData3"/>
      <sheetName val="Summ"/>
      <sheetName val="Control (2)"/>
      <sheetName val="Cons"/>
      <sheetName val="List"/>
      <sheetName val="PED_PVT"/>
      <sheetName val="#5- 2014 Budget vs 2014 Nov FC"/>
    </sheetNames>
    <sheetDataSet>
      <sheetData sheetId="0">
        <row r="20">
          <cell r="D20">
            <v>1996</v>
          </cell>
        </row>
        <row r="22">
          <cell r="D22">
            <v>25</v>
          </cell>
        </row>
        <row r="205">
          <cell r="C205">
            <v>0.129999995231628</v>
          </cell>
        </row>
        <row r="208">
          <cell r="C208">
            <v>0.119999997317791</v>
          </cell>
        </row>
        <row r="209">
          <cell r="C209">
            <v>0.119999997317791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ap globale"/>
      <sheetName val="Beta"/>
      <sheetName val="DCF gruppo"/>
      <sheetName val="Multipli impliciti"/>
      <sheetName val="Enterprise Value"/>
      <sheetName val="Dati economico-finanziari"/>
      <sheetName val="Multipli"/>
      <sheetName val="description"/>
      <sheetName val="Recap multipli"/>
      <sheetName val="Bloomberg"/>
      <sheetName val="Metodo redditua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1"/>
      <sheetName val="INPUT"/>
      <sheetName val="Cover"/>
      <sheetName val="#REF"/>
      <sheetName val="LBO Analysis"/>
      <sheetName val="inputs"/>
      <sheetName val="Adams $ AVP"/>
      <sheetName val="Assum"/>
      <sheetName val="Assm"/>
      <sheetName val="Asm"/>
      <sheetName val="Financials &amp; Drivers"/>
      <sheetName val="Target"/>
      <sheetName val="Model"/>
      <sheetName val="Trading Comps"/>
      <sheetName val="trading input"/>
      <sheetName val="SummI"/>
      <sheetName val="SummII"/>
      <sheetName val="OMCinvest"/>
      <sheetName val="IPGinvest"/>
      <sheetName val="HADVInvest"/>
      <sheetName val="PUBInvest"/>
      <sheetName val="YNRInvest"/>
      <sheetName val="WPPGYInvest"/>
      <sheetName val="TNOInvest"/>
      <sheetName val="TSGInvest"/>
      <sheetName val="SummIII"/>
      <sheetName val="IPG"/>
      <sheetName val="TNO"/>
      <sheetName val="YNR"/>
      <sheetName val="WACC"/>
      <sheetName val="StkIndx"/>
      <sheetName val="reporter"/>
      <sheetName val="SMS"/>
      <sheetName val="Dollar_Value"/>
      <sheetName val="TEST"/>
      <sheetName val="KENLBOPK"/>
      <sheetName val="VALUE MATRIX"/>
      <sheetName val="pro_forma"/>
      <sheetName val="Sens"/>
      <sheetName val="Comps"/>
      <sheetName val="Contribution"/>
      <sheetName val="Pro Forma"/>
      <sheetName val="AccDil"/>
      <sheetName val="OUTPUT2"/>
      <sheetName val="Stock"/>
      <sheetName val="Combined"/>
      <sheetName val="As"/>
      <sheetName val="Inp"/>
      <sheetName val="Gen Ass"/>
      <sheetName val="T_IS-q03"/>
      <sheetName val="LBO Financials"/>
      <sheetName val="Contents"/>
      <sheetName val="Merger"/>
      <sheetName val="Graph"/>
      <sheetName val="GER IFO vs Const"/>
      <sheetName val="EU Ind vs EU Cons"/>
      <sheetName val="Europe sales Graph"/>
      <sheetName val="Gold"/>
      <sheetName val="Companies"/>
      <sheetName val="Returns"/>
      <sheetName val="Assumptions"/>
      <sheetName val="Assume"/>
      <sheetName val="Annual"/>
      <sheetName val="Perrudo"/>
      <sheetName val="Cov Calc"/>
      <sheetName val="Paper &amp; Board"/>
      <sheetName val="Cases"/>
      <sheetName val="Control"/>
      <sheetName val="valuation"/>
      <sheetName val="Controls"/>
      <sheetName val="LBO Model"/>
      <sheetName val="Quarterly LBO Model"/>
      <sheetName val="DCF_inputs"/>
      <sheetName val="BS IF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 Media"/>
      <sheetName val="Raw Data"/>
      <sheetName val="Analysis cap media 2003"/>
      <sheetName val="Analysis cap media 2004"/>
      <sheetName val="Analysis cap media 2005"/>
      <sheetName val="Cap a 3 mesi"/>
      <sheetName val="Cap tabella"/>
      <sheetName val="beta cap media"/>
      <sheetName val="schema"/>
      <sheetName val="Controls"/>
      <sheetName val="Sch - 5.1"/>
      <sheetName val="Setup - Financing"/>
      <sheetName val="Setup - Hotel"/>
      <sheetName val="Reference"/>
      <sheetName val="Sch -1.2"/>
      <sheetName val="Sch -1.3"/>
      <sheetName val="Extra"/>
      <sheetName val="GIC"/>
      <sheetName val="GeneriVar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er input"/>
      <sheetName val="Basisinfo"/>
      <sheetName val="Vejledning"/>
      <sheetName val="Makrodata"/>
      <sheetName val="Kapitalstruktur"/>
      <sheetName val="Valuedriver"/>
      <sheetName val="Afkast -(ROIC-WACC)"/>
      <sheetName val="Chart2 ROIC-WACC spread"/>
      <sheetName val="Chart3 beta"/>
      <sheetName val="Følsomhedsanalyse"/>
      <sheetName val="Følsomhedsgraf"/>
      <sheetName val="Beta"/>
      <sheetName val="Multipel-oversigt"/>
      <sheetName val="Stock price chart"/>
      <sheetName val="Peer1"/>
      <sheetName val="Peer2"/>
      <sheetName val="Peer3"/>
      <sheetName val="Peer4"/>
      <sheetName val="Peer5"/>
      <sheetName val="Peer6"/>
      <sheetName val="Peer7"/>
      <sheetName val="Peer8"/>
      <sheetName val="Peer9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Grafer"/>
      <sheetName val="Table"/>
      <sheetName val="peergroup101001"/>
      <sheetName val="CUADROS"/>
      <sheetName val="Costos"/>
      <sheetName val="Ventas"/>
      <sheetName val="Unidades"/>
      <sheetName val="Validation Sheet"/>
      <sheetName val="Sheet1"/>
      <sheetName val="Peer_input"/>
      <sheetName val="Afkast_-(ROIC-WACC)"/>
      <sheetName val="Chart2_ROIC-WACC_spread"/>
      <sheetName val="Chart3_beta"/>
      <sheetName val="Stock_price_chart"/>
      <sheetName val="DD lijst Project V"/>
      <sheetName val="CAP"/>
      <sheetName val="Dropdowns"/>
      <sheetName val="Lookups"/>
      <sheetName val="Peer_input1"/>
      <sheetName val="Afkast_-(ROIC-WACC)1"/>
      <sheetName val="Chart2_ROIC-WACC_spread1"/>
      <sheetName val="Chart3_beta1"/>
      <sheetName val="Stock_price_chart1"/>
      <sheetName val="Validation_Sheet"/>
      <sheetName val="estoque dívida"/>
      <sheetName val="DELISTED DATA"/>
      <sheetName val="MG 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3">
          <cell r="AQ3">
            <v>37174</v>
          </cell>
        </row>
      </sheetData>
      <sheetData sheetId="33" refreshError="1">
        <row r="3">
          <cell r="AQ3">
            <v>37174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erage Mkt cap"/>
      <sheetName val="Cap a 3 mesi 18-03"/>
      <sheetName val="Mult in valutaz"/>
      <sheetName val="Mult 3M panel Del ebitda medi"/>
      <sheetName val="Mult 3M panel Med ebitda medi"/>
      <sheetName val="Mult 3M panel Med ebitda Med"/>
      <sheetName val="Mult 1Y panel Del ebitda medio"/>
      <sheetName val="Mult 1Y panel Med ebitda Med"/>
      <sheetName val="Mult 1Y panel Med ebitda medio"/>
      <sheetName val="Sint Mult Borsa x KME"/>
      <sheetName val="Cap Med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_CIQHiddenCacheSheet"/>
      <sheetName val="Output"/>
      <sheetName val="Comps"/>
      <sheetName val="Tax_Rate"/>
    </sheetNames>
    <sheetDataSet>
      <sheetData sheetId="0"/>
      <sheetData sheetId="1"/>
      <sheetData sheetId="2">
        <row r="5">
          <cell r="GO5">
            <v>10000</v>
          </cell>
        </row>
        <row r="34">
          <cell r="F34" t="str">
            <v>USD</v>
          </cell>
        </row>
        <row r="35">
          <cell r="F35" t="str">
            <v>H</v>
          </cell>
        </row>
      </sheetData>
      <sheetData sheetId="3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S"/>
      <sheetName val="BS"/>
      <sheetName val="REV"/>
      <sheetName val="WC"/>
      <sheetName val="D&amp;A"/>
      <sheetName val="Mobilfer Valuation Model"/>
      <sheetName val="Hypos"/>
      <sheetName val="C.I.N."/>
      <sheetName val="Transaction_Structure"/>
      <sheetName val="CP"/>
      <sheetName val="Mobilfer Valuation Model.xls"/>
    </sheetNames>
    <definedNames>
      <definedName name="ContentsHelp"/>
      <definedName name="CreateTable"/>
      <definedName name="DeleteRange"/>
      <definedName name="DeleteTable"/>
      <definedName name="MerrillPrintIt"/>
      <definedName name="NewRange"/>
      <definedName name="RedefinePrintTableRang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MI"/>
      <sheetName val="AW"/>
      <sheetName val="WCX"/>
      <sheetName val="WI"/>
      <sheetName val="CW"/>
      <sheetName val="RSG"/>
      <sheetName val="#REF"/>
      <sheetName val="Expense Adjustments"/>
      <sheetName val="Medoc Detail"/>
      <sheetName val="compsge"/>
      <sheetName val="Notes"/>
      <sheetName val="COURS0702"/>
      <sheetName val="Données Spéc."/>
      <sheetName val="synthgraph"/>
      <sheetName val="Hyp"/>
      <sheetName val="Detailed Sauternes Case"/>
      <sheetName val="Source graph comps"/>
      <sheetName val="Valo Medoc Case"/>
      <sheetName val="Sauternes_Case"/>
      <sheetName val="Medoc FY US$"/>
      <sheetName val="Medoc CY US$"/>
    </sheetNames>
    <sheetDataSet>
      <sheetData sheetId="0" refreshError="1"/>
      <sheetData sheetId="1" refreshError="1">
        <row r="19">
          <cell r="D19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ver"/>
      <sheetName val="Analysis &gt;&gt;"/>
      <sheetName val="AVP"/>
      <sheetName val="LBO &gt;&gt;"/>
      <sheetName val="LBO"/>
      <sheetName val="Sensitivities"/>
      <sheetName val="LBO Link"/>
      <sheetName val="Model Op &gt;&gt;"/>
      <sheetName val="Consolidated"/>
      <sheetName val="Standalone P&amp;L"/>
      <sheetName val="Financials 2017 - 2021"/>
      <sheetName val="M&amp;A"/>
      <sheetName val="Bridge"/>
      <sheetName val="Bridge Value"/>
      <sheetName val="Comparaison BP"/>
      <sheetName val="Financing &gt;&gt;"/>
      <sheetName val="P&amp;L - Link"/>
      <sheetName val="Cashflow - Link"/>
      <sheetName val="Euribor Rates"/>
      <sheetName val="Output - BP Lenders"/>
      <sheetName val="P&amp;L - Lenders"/>
      <sheetName val="Cashflow - Lenders"/>
      <sheetName val="Other &gt;&gt;"/>
      <sheetName val="Output - 1 page"/>
      <sheetName val="Output - BP AIC"/>
      <sheetName val="Mini-LBO"/>
      <sheetName val="Wabtec - Company Data"/>
      <sheetName val="_CIQHiddenCacheSheet"/>
      <sheetName val="Calcul Offre"/>
      <sheetName val="Output - KB Financials"/>
      <sheetName val="2021 reconciliation"/>
      <sheetName val="Financials 2014 - 2018"/>
      <sheetName val="Top clients"/>
      <sheetName val="KB - Benchmark"/>
      <sheetName val="KB - Market Share"/>
      <sheetName val="SBS"/>
      <sheetName val="ESG"/>
      <sheetName val="Output - WT Financials"/>
      <sheetName val="Services"/>
      <sheetName val="KB EBIT Normalization"/>
      <sheetName val="Market share analysis"/>
      <sheetName val="Old - ERA disposal"/>
      <sheetName val="Break-out"/>
      <sheetName val="Margin Exp."/>
      <sheetName val="Other Data"/>
      <sheetName val="LBO Outputs"/>
      <sheetName val="Sensis"/>
    </sheetNames>
    <sheetDataSet>
      <sheetData sheetId="0" refreshError="1"/>
      <sheetData sheetId="1" refreshError="1"/>
      <sheetData sheetId="2"/>
      <sheetData sheetId="3" refreshError="1"/>
      <sheetData sheetId="4">
        <row r="27">
          <cell r="AC27" t="str">
            <v>Wabtec Transit</v>
          </cell>
        </row>
        <row r="28">
          <cell r="AC28" t="str">
            <v>USD</v>
          </cell>
        </row>
        <row r="29">
          <cell r="AC29">
            <v>44926</v>
          </cell>
        </row>
        <row r="38">
          <cell r="Y38">
            <v>0</v>
          </cell>
        </row>
        <row r="40">
          <cell r="AF40">
            <v>12</v>
          </cell>
        </row>
      </sheetData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VVa"/>
      <sheetName val="A"/>
      <sheetName val="B"/>
      <sheetName val="C"/>
      <sheetName val="E"/>
      <sheetName val="D"/>
      <sheetName val="H"/>
      <sheetName val="F"/>
      <sheetName val="G"/>
      <sheetName val="J"/>
      <sheetName val="Gross Margin Displayed"/>
      <sheetName val="I"/>
      <sheetName val="anaa"/>
      <sheetName val="K"/>
      <sheetName val="L"/>
      <sheetName val="accruals"/>
      <sheetName val="N"/>
      <sheetName val="M"/>
      <sheetName val="O"/>
      <sheetName val="P"/>
      <sheetName val="S"/>
      <sheetName val="Q"/>
      <sheetName val="R"/>
      <sheetName val="T"/>
      <sheetName val="U"/>
      <sheetName val="V"/>
      <sheetName val="Y"/>
      <sheetName val="W"/>
      <sheetName val="X"/>
      <sheetName val="Z"/>
      <sheetName val="AA"/>
      <sheetName val="AD"/>
      <sheetName val="AE"/>
      <sheetName val="AF"/>
      <sheetName val="AG"/>
      <sheetName val="AI"/>
      <sheetName val="AH"/>
      <sheetName val="AK"/>
      <sheetName val="AL"/>
      <sheetName val="AM"/>
      <sheetName val="AR"/>
      <sheetName val="AT"/>
      <sheetName val="BG"/>
      <sheetName val="BH"/>
      <sheetName val="BI"/>
      <sheetName val="BJ"/>
      <sheetName val="BK"/>
      <sheetName val="BF COST"/>
      <sheetName val="SP COST"/>
      <sheetName val="EXTRAORDINARY SPENDING"/>
      <sheetName val="FOOTNOTES"/>
      <sheetName val="Ending Balances"/>
      <sheetName val="Entry"/>
      <sheetName val="LIFO &amp; LCM"/>
      <sheetName val="Market Prices"/>
      <sheetName val="Scrap Prices"/>
      <sheetName val="Flux Detail Oct"/>
      <sheetName val="Flux Detail"/>
      <sheetName val="DATABASE"/>
      <sheetName val="KPI 1"/>
      <sheetName val="KPI 2"/>
      <sheetName val="CCC NBU"/>
      <sheetName val="CCC IBU"/>
      <sheetName val="CCC TOTAL"/>
      <sheetName val="CPC PAYROLL DATA"/>
      <sheetName val="CCC BP P&amp;L STMT"/>
      <sheetName val="CPC BP P&amp;L STMT"/>
      <sheetName val="Larry's Data I"/>
      <sheetName val="Larry's Data II"/>
      <sheetName val="2003-2006 SAFETY INCIDENTS"/>
      <sheetName val="COA"/>
      <sheetName val="Q Sales.01"/>
      <sheetName val="NWC Quarterly"/>
      <sheetName val="Bad debt recurring level (2)"/>
      <sheetName val="SM&amp;0 Recurring level (2)"/>
      <sheetName val="Returns"/>
      <sheetName val="adj EBITDA"/>
      <sheetName val="Bad debt recurring level"/>
      <sheetName val="pfn mensilizzata e OWC"/>
      <sheetName val="Net sales (2)"/>
      <sheetName val="POS EBITDA"/>
      <sheetName val="Revenues (2)"/>
      <sheetName val="Stanziamento resi Kickoff 30062"/>
      <sheetName val="Top 10 Clients"/>
      <sheetName val="Top Suppliers"/>
      <sheetName val="Sheet1"/>
      <sheetName val="OV.01"/>
      <sheetName val="OV.01a"/>
      <sheetName val="OV.02"/>
      <sheetName val="OV.03"/>
      <sheetName val="OV.04"/>
      <sheetName val="OV.05"/>
      <sheetName val="OV.06"/>
      <sheetName val="OV.07"/>
      <sheetName val="Bad Debt"/>
      <sheetName val="PL --&gt;"/>
      <sheetName val="POS EBITDA2"/>
      <sheetName val="POS EBITDA (2)"/>
      <sheetName val="PL 00.1"/>
      <sheetName val="Margin"/>
      <sheetName val="Kick off group (2)"/>
      <sheetName val="Kick off group"/>
      <sheetName val="PL 00 (3)"/>
      <sheetName val="P&amp;L Runner"/>
      <sheetName val="PL 00 (2)"/>
      <sheetName val="PL 00"/>
      <sheetName val="PL 00.BP"/>
      <sheetName val="PL Fcst"/>
      <sheetName val="PL 01 (2)"/>
      <sheetName val="PL 02"/>
      <sheetName val="PL 03"/>
      <sheetName val="PL Conso"/>
      <sheetName val="PL 04"/>
      <sheetName val="PL 04.1"/>
      <sheetName val="PL 04.2"/>
      <sheetName val="PL 05"/>
      <sheetName val="PL 05.1"/>
      <sheetName val="PL 06"/>
      <sheetName val="PL 01"/>
      <sheetName val="PL 07"/>
      <sheetName val="adj."/>
      <sheetName val="PL 08 (2)"/>
      <sheetName val="PL 08 (3)"/>
      <sheetName val="PL 08"/>
      <sheetName val="BdV --&gt;"/>
      <sheetName val="Kick off Usa"/>
      <sheetName val="TB-Kickoff Spa"/>
      <sheetName val="Kick off France"/>
      <sheetName val="Kick SL"/>
      <sheetName val="Q Sales.02"/>
      <sheetName val="Monthly Revenues"/>
      <sheetName val="Quarterly"/>
      <sheetName val="Lease Detail (3)"/>
      <sheetName val="Revenues"/>
      <sheetName val="Lease Detail (2)"/>
      <sheetName val="FTE (3)"/>
      <sheetName val="FTE (4)"/>
      <sheetName val="Top 10 Clients (2)"/>
      <sheetName val="Gross_Margin_Displayed"/>
      <sheetName val="BF_COST"/>
      <sheetName val="SP_COST"/>
      <sheetName val="EXTRAORDINARY_SPENDING"/>
      <sheetName val="Ending_Balances"/>
      <sheetName val="LIFO_&amp;_LCM"/>
      <sheetName val="Market_Prices"/>
      <sheetName val="Scrap_Prices"/>
      <sheetName val="Flux_Detail_Oct"/>
      <sheetName val="Flux_Detail"/>
      <sheetName val="KPI_1"/>
      <sheetName val="KPI_2"/>
      <sheetName val="CCC_NBU"/>
      <sheetName val="CCC_IBU"/>
      <sheetName val="CCC_TOTAL"/>
      <sheetName val="CPC_PAYROLL_DATA"/>
      <sheetName val="CCC_BP_P&amp;L_STMT"/>
      <sheetName val="CPC_BP_P&amp;L_STMT"/>
      <sheetName val="Larry's_Data_I"/>
      <sheetName val="Larry's_Data_II"/>
      <sheetName val="2003-2006_SAFETY_INCIDENTS"/>
      <sheetName val="targ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IAGRETI"/>
      <sheetName val="Distrib.&amp;MISURA"/>
      <sheetName val="#RIF"/>
      <sheetName val="Imm. Materiali"/>
      <sheetName val="TOLENTINO 2006"/>
      <sheetName val="IS"/>
      <sheetName val="Assumptions"/>
      <sheetName val="REV"/>
      <sheetName val="Constants"/>
      <sheetName val="RIEPILOGO"/>
      <sheetName val="Distrib_&amp;MISURA"/>
      <sheetName val="Imm__Materiali"/>
      <sheetName val="TOLENTINO_2006"/>
      <sheetName val="Costanti"/>
      <sheetName val="Parameter"/>
    </sheetNames>
    <sheetDataSet>
      <sheetData sheetId="0">
        <row r="2">
          <cell r="A2" t="str">
            <v>STATO PATRIMONIALE</v>
          </cell>
        </row>
        <row r="3">
          <cell r="A3" t="str">
            <v>ATTIVITA'</v>
          </cell>
        </row>
        <row r="4">
          <cell r="A4" t="str">
            <v>B) IMMOBILIZZAZIONI</v>
          </cell>
        </row>
        <row r="5">
          <cell r="A5" t="str">
            <v>I) IMMOBILIZZAZIONI IMMATERIALI</v>
          </cell>
        </row>
        <row r="6">
          <cell r="A6" t="str">
            <v>1) Costi di impianto e di ampliamento</v>
          </cell>
        </row>
        <row r="7">
          <cell r="A7" t="str">
            <v>ABA01099 costi di impianto e di ampliamento</v>
          </cell>
        </row>
        <row r="8">
          <cell r="A8" t="str">
            <v>1) Costi di impianto e di ampliamento</v>
          </cell>
        </row>
        <row r="9">
          <cell r="A9" t="str">
            <v>2) Costi di ricerca, sviluppo e pubblicità</v>
          </cell>
        </row>
        <row r="10">
          <cell r="A10" t="str">
            <v>ABA01102 costi di ricerca, sviluppo generali</v>
          </cell>
        </row>
        <row r="11">
          <cell r="A11" t="str">
            <v>ABA01103 costi di pubblicità</v>
          </cell>
        </row>
        <row r="12">
          <cell r="A12" t="str">
            <v>2) Costi di ricerca, sviluppo e pubblicità</v>
          </cell>
        </row>
        <row r="13">
          <cell r="A13" t="str">
            <v>4) Concess., licenze, marchi e diritti simili</v>
          </cell>
        </row>
        <row r="14">
          <cell r="A14" t="str">
            <v>ABA01302 concess., marchi, licenze softw.applic.generale</v>
          </cell>
        </row>
        <row r="15">
          <cell r="A15" t="str">
            <v>4) Concess., licenze, marchi e diritti simili</v>
          </cell>
        </row>
        <row r="16">
          <cell r="A16" t="str">
            <v>I) IMMOBILIZZAZIONI IMMATERIALI</v>
          </cell>
        </row>
        <row r="17">
          <cell r="A17" t="str">
            <v>II) IMMOBILIZZAZIONI MATERIALI</v>
          </cell>
        </row>
        <row r="18">
          <cell r="A18" t="str">
            <v>1) Terreni e fabbricati</v>
          </cell>
        </row>
        <row r="19">
          <cell r="A19" t="str">
            <v>ABB01011 costruzioni leggere generali</v>
          </cell>
        </row>
        <row r="20">
          <cell r="A20" t="str">
            <v>ABB01198 fondo ammortamento ordinario terreni e fabbricati</v>
          </cell>
        </row>
        <row r="21">
          <cell r="A21" t="str">
            <v>1) Terreni e fabbricati</v>
          </cell>
        </row>
        <row r="22">
          <cell r="A22" t="str">
            <v>2) Impianti e macchinari</v>
          </cell>
        </row>
        <row r="23">
          <cell r="A23" t="str">
            <v>ABB01232 stazioni di compressione e pompaggio</v>
          </cell>
        </row>
        <row r="24">
          <cell r="A24" t="str">
            <v>ABB01298 fondo ammortamento ordinario impianti e macchinari</v>
          </cell>
        </row>
        <row r="25">
          <cell r="A25" t="str">
            <v>2) Impianti e macchinari</v>
          </cell>
        </row>
        <row r="26">
          <cell r="A26" t="str">
            <v>3) Attrezzature industriali e commerciali</v>
          </cell>
        </row>
        <row r="27">
          <cell r="A27" t="str">
            <v>ABB01301 attrezzature industr.e comm.da officina generali</v>
          </cell>
        </row>
        <row r="28">
          <cell r="A28" t="str">
            <v>ABB01316 attrezzatura varia e minuta generali</v>
          </cell>
        </row>
        <row r="29">
          <cell r="A29" t="str">
            <v>ABB01318 apparecchi misura e controllo generali</v>
          </cell>
        </row>
        <row r="30">
          <cell r="A30" t="str">
            <v>ABB01398 fondo amm.ordinario attrezzat. industriali e comm.</v>
          </cell>
        </row>
        <row r="31">
          <cell r="A31" t="str">
            <v>ABB01399 fondo amm.anticip. attrezzature industriali e com</v>
          </cell>
        </row>
        <row r="32">
          <cell r="A32" t="str">
            <v>3) Attrezzature industriali e commerciali</v>
          </cell>
        </row>
        <row r="33">
          <cell r="A33" t="str">
            <v>4) Altri beni</v>
          </cell>
        </row>
        <row r="34">
          <cell r="A34" t="str">
            <v>ABB01402 mobili e macchine d'ufficio generali</v>
          </cell>
        </row>
        <row r="35">
          <cell r="A35" t="str">
            <v>ABB01405 macchine d'ufficio elettroniche generali</v>
          </cell>
        </row>
        <row r="36">
          <cell r="A36" t="str">
            <v>ABB01412 autovetture, motoveicoli e simili generali</v>
          </cell>
        </row>
        <row r="37">
          <cell r="A37" t="str">
            <v>ABB01415 autoveicoli da trasporto pesante generali</v>
          </cell>
        </row>
        <row r="38">
          <cell r="A38" t="str">
            <v>ABB01420 telefoni cellulari (indetraibili 50%)</v>
          </cell>
        </row>
        <row r="39">
          <cell r="A39" t="str">
            <v>ABB01498 fondo ammortamento ordinario altre immob.materiali</v>
          </cell>
        </row>
        <row r="40">
          <cell r="A40" t="str">
            <v>ABB01499 fondo ammortamento anticipato altre immob.mater.</v>
          </cell>
        </row>
        <row r="41">
          <cell r="A41" t="str">
            <v>4) Altri beni</v>
          </cell>
        </row>
        <row r="42">
          <cell r="A42" t="str">
            <v>II) IMMOBILIZZAZIONI MATERIALI</v>
          </cell>
        </row>
        <row r="43">
          <cell r="A43" t="str">
            <v>B) IMMOBILIZZAZIONI</v>
          </cell>
        </row>
        <row r="44">
          <cell r="A44" t="str">
            <v>C) ATTIVO CIRCOLANTE</v>
          </cell>
        </row>
        <row r="45">
          <cell r="A45" t="str">
            <v>I) RIMANENZE</v>
          </cell>
        </row>
        <row r="46">
          <cell r="A46" t="str">
            <v>1) Materie prime, sussidiarie e di consumo</v>
          </cell>
        </row>
        <row r="47">
          <cell r="A47" t="str">
            <v>ACA10101 rimanenze contatori</v>
          </cell>
        </row>
        <row r="48">
          <cell r="A48" t="str">
            <v>ACA10102 rimanenze tubazioni</v>
          </cell>
        </row>
        <row r="49">
          <cell r="A49" t="str">
            <v>ACA10105 rimanenze altri materiali</v>
          </cell>
        </row>
        <row r="50">
          <cell r="A50" t="str">
            <v>1) Materie prime, sussidiarie e di consumo</v>
          </cell>
        </row>
        <row r="51">
          <cell r="A51" t="str">
            <v>I) RIMANENZE</v>
          </cell>
        </row>
        <row r="52">
          <cell r="A52" t="str">
            <v>II) CREDITI</v>
          </cell>
        </row>
        <row r="53">
          <cell r="A53" t="str">
            <v>1) Crediti verso utenti e clienti</v>
          </cell>
        </row>
        <row r="54">
          <cell r="A54" t="str">
            <v>ACB10004 crediti v/clienti no bollette (sett.privato)</v>
          </cell>
        </row>
        <row r="55">
          <cell r="A55" t="str">
            <v>ACB10010 crediti verso clienti da fatturare (settore priv.)</v>
          </cell>
        </row>
        <row r="56">
          <cell r="A56" t="str">
            <v>ACB10099 cred.v/cli.x boll.da emett.distrib.(contabilità)</v>
          </cell>
        </row>
        <row r="57">
          <cell r="A57" t="str">
            <v>ACB10100 crediti v/clienti per bollette da emettere distrib</v>
          </cell>
        </row>
        <row r="58">
          <cell r="A58" t="str">
            <v>ACB10197 fondo svalutazione crediti commerciali</v>
          </cell>
        </row>
        <row r="59">
          <cell r="A59" t="str">
            <v>1) Crediti verso utenti e clienti</v>
          </cell>
        </row>
        <row r="60">
          <cell r="A60" t="str">
            <v>4) Crediti verso imprese controllanti</v>
          </cell>
        </row>
        <row r="61">
          <cell r="A61" t="str">
            <v>ACB41100 crediti verso imprese controllanti</v>
          </cell>
        </row>
        <row r="62">
          <cell r="A62" t="str">
            <v>ACB41104 crediti v/controllante per liq.ne iva di gruppo</v>
          </cell>
        </row>
        <row r="63">
          <cell r="A63" t="str">
            <v>4) Crediti verso imprese controllanti</v>
          </cell>
        </row>
        <row r="64">
          <cell r="A64" t="str">
            <v>5) Crediti verso altri</v>
          </cell>
        </row>
        <row r="65">
          <cell r="A65" t="str">
            <v>a) Crediti verso lo Stato</v>
          </cell>
        </row>
        <row r="66">
          <cell r="A66" t="str">
            <v>ACB5A004 Credito IRAP</v>
          </cell>
        </row>
        <row r="67">
          <cell r="A67" t="str">
            <v>ACB5A006 Altri crediti</v>
          </cell>
        </row>
        <row r="68">
          <cell r="A68" t="str">
            <v>a) Crediti verso lo Stato</v>
          </cell>
        </row>
        <row r="69">
          <cell r="A69" t="str">
            <v>e) Crediti verso altri</v>
          </cell>
        </row>
        <row r="70">
          <cell r="A70" t="str">
            <v>ACB5E001 Anticipi a fornitori</v>
          </cell>
        </row>
        <row r="71">
          <cell r="A71" t="str">
            <v>ACB5E004 Anticipi a dipendenti per finanziamenti</v>
          </cell>
        </row>
        <row r="72">
          <cell r="A72" t="str">
            <v>ACB5E005 Ns. deposito cauzione per deposito c/o terzi</v>
          </cell>
        </row>
        <row r="73">
          <cell r="A73" t="str">
            <v>ACB5E007 crediti v/banche per interessi attivi</v>
          </cell>
        </row>
        <row r="74">
          <cell r="A74" t="str">
            <v>ACB5E008 Crediti per imposte anticipate</v>
          </cell>
        </row>
        <row r="75">
          <cell r="A75" t="str">
            <v>ACB5E010 Crediti diversi a breve termine</v>
          </cell>
        </row>
        <row r="76">
          <cell r="A76" t="str">
            <v>ACB5E014 note di credito da ricevere</v>
          </cell>
        </row>
        <row r="77">
          <cell r="A77" t="str">
            <v>ACB5E028 Anticipi a servizi</v>
          </cell>
        </row>
        <row r="78">
          <cell r="A78" t="str">
            <v>e) Crediti verso altri</v>
          </cell>
        </row>
        <row r="79">
          <cell r="A79" t="str">
            <v>5) Crediti verso altri</v>
          </cell>
        </row>
        <row r="80">
          <cell r="A80" t="str">
            <v>II) CREDITI</v>
          </cell>
        </row>
        <row r="81">
          <cell r="A81" t="str">
            <v>IV) DISPONIBILITA' LIQUIDE</v>
          </cell>
        </row>
        <row r="82">
          <cell r="A82" t="str">
            <v>1) Depositi bancari e postali</v>
          </cell>
        </row>
        <row r="83">
          <cell r="A83" t="str">
            <v>Banche</v>
          </cell>
        </row>
        <row r="84">
          <cell r="A84" t="str">
            <v>ACD1A000 Banca Toscana di Prato</v>
          </cell>
        </row>
        <row r="85">
          <cell r="A85" t="str">
            <v>ACD1A020 UNICREDIT CONTO ORDINARIO</v>
          </cell>
        </row>
        <row r="86">
          <cell r="A86" t="str">
            <v>ACD1A030 Cassa di Risparmio di Prato</v>
          </cell>
        </row>
        <row r="87">
          <cell r="A87" t="str">
            <v>ACD1A031 Ca.Ri. Prato c/transitorio entrata</v>
          </cell>
        </row>
        <row r="88">
          <cell r="A88" t="str">
            <v>ACD1A032 Ca.Ri. Prato c/transitorio uscita</v>
          </cell>
        </row>
        <row r="89">
          <cell r="A89" t="str">
            <v>ACD1A400 CASH POOLING V/CONSIAG N. 833</v>
          </cell>
        </row>
        <row r="90">
          <cell r="A90" t="str">
            <v>Banche</v>
          </cell>
        </row>
        <row r="91">
          <cell r="A91" t="str">
            <v>Poste</v>
          </cell>
        </row>
        <row r="92">
          <cell r="A92" t="str">
            <v>ACD1B040 depositi bancoposta c/c 50182468</v>
          </cell>
        </row>
        <row r="93">
          <cell r="A93" t="str">
            <v>Poste</v>
          </cell>
        </row>
        <row r="94">
          <cell r="A94" t="str">
            <v>1) Depositi bancari e postali</v>
          </cell>
        </row>
        <row r="95">
          <cell r="A95" t="str">
            <v>IV) DISPONIBILITA' LIQUIDE</v>
          </cell>
        </row>
        <row r="96">
          <cell r="A96" t="str">
            <v>C) ATTIVO CIRCOLANTE</v>
          </cell>
        </row>
        <row r="97">
          <cell r="A97" t="str">
            <v>D) RATEI E RISCONTI ATTIVI</v>
          </cell>
        </row>
        <row r="98">
          <cell r="A98" t="str">
            <v>II) RISCONTI ATTIVI</v>
          </cell>
        </row>
        <row r="99">
          <cell r="A99" t="str">
            <v>ADB00001 risconti attivi</v>
          </cell>
        </row>
        <row r="100">
          <cell r="A100" t="str">
            <v>II) RISCONTI ATTIVI</v>
          </cell>
        </row>
        <row r="101">
          <cell r="A101" t="str">
            <v>D) RATEI E RISCONTI ATTIVI</v>
          </cell>
        </row>
        <row r="102">
          <cell r="A102" t="str">
            <v>ATTIVITA'</v>
          </cell>
        </row>
        <row r="103">
          <cell r="A103" t="str">
            <v>PASSIVITA'</v>
          </cell>
        </row>
        <row r="104">
          <cell r="A104" t="str">
            <v>A) PATRIMONIO NETTO</v>
          </cell>
        </row>
        <row r="105">
          <cell r="A105" t="str">
            <v>I) CAPITALE</v>
          </cell>
        </row>
        <row r="106">
          <cell r="A106" t="str">
            <v>PAA00001 Capitale sociale versato</v>
          </cell>
        </row>
        <row r="107">
          <cell r="A107" t="str">
            <v>I) CAPITALE</v>
          </cell>
        </row>
        <row r="108">
          <cell r="A108" t="str">
            <v>IV) RISERVA LEGALE</v>
          </cell>
        </row>
        <row r="109">
          <cell r="A109" t="str">
            <v>PAD00001 Riserva Legale</v>
          </cell>
        </row>
        <row r="110">
          <cell r="A110" t="str">
            <v>IV) RISERVA LEGALE</v>
          </cell>
        </row>
        <row r="111">
          <cell r="A111" t="str">
            <v>VII) ALTRE RISERVE</v>
          </cell>
        </row>
        <row r="112">
          <cell r="A112" t="str">
            <v>3) Altre riserve</v>
          </cell>
        </row>
        <row r="113">
          <cell r="A113" t="str">
            <v>PAG30007 Riserva Straordinaria</v>
          </cell>
        </row>
        <row r="114">
          <cell r="A114" t="str">
            <v>3) Altre riserve</v>
          </cell>
        </row>
        <row r="115">
          <cell r="A115" t="str">
            <v>VII) ALTRE RISERVE</v>
          </cell>
        </row>
        <row r="116">
          <cell r="A116" t="str">
            <v>UTILE O PERDITA DELL'ESERCIZIO</v>
          </cell>
        </row>
        <row r="117">
          <cell r="A117" t="str">
            <v>UTILE O PERDITA DELL'ESERCIZIO</v>
          </cell>
        </row>
        <row r="118">
          <cell r="A118" t="str">
            <v>A) PATRIMONIO NETTO</v>
          </cell>
        </row>
        <row r="119">
          <cell r="A119" t="str">
            <v>B) FONDI PER RISCHI E ONERI</v>
          </cell>
        </row>
        <row r="120">
          <cell r="A120" t="str">
            <v>3) ALTRI FONDI PER RISCHI ED ONERI</v>
          </cell>
        </row>
        <row r="121">
          <cell r="A121" t="str">
            <v>PB300001 Fondo rischi e oneri</v>
          </cell>
        </row>
        <row r="122">
          <cell r="A122" t="str">
            <v>3) ALTRI FONDI PER RISCHI ED ONERI</v>
          </cell>
        </row>
        <row r="123">
          <cell r="A123" t="str">
            <v>B) FONDI PER RISCHI E ONERI</v>
          </cell>
        </row>
        <row r="124">
          <cell r="A124" t="str">
            <v>C) FONDO TRATTAMENTO DI FINE RAPPORTO</v>
          </cell>
        </row>
        <row r="125">
          <cell r="A125" t="str">
            <v>PC000011 Fondo trattamento fine rapporto lavoro dipendente</v>
          </cell>
        </row>
        <row r="126">
          <cell r="A126" t="str">
            <v>C) FONDO TRATTAMENTO DI FINE RAPPORTO</v>
          </cell>
        </row>
        <row r="127">
          <cell r="A127" t="str">
            <v>D) DEBITI</v>
          </cell>
        </row>
        <row r="128">
          <cell r="A128" t="str">
            <v>3) DEBITI VERSO BANCHE</v>
          </cell>
        </row>
        <row r="129">
          <cell r="A129" t="str">
            <v>PD030001 Debiti vs. Banche</v>
          </cell>
        </row>
        <row r="130">
          <cell r="A130" t="str">
            <v>3) DEBITI VERSO BANCHE</v>
          </cell>
        </row>
        <row r="131">
          <cell r="A131" t="str">
            <v>6) DEBITI VERSO FORNITORI</v>
          </cell>
        </row>
        <row r="132">
          <cell r="A132" t="str">
            <v>PD600001 Debiti v/Fornitori</v>
          </cell>
        </row>
        <row r="133">
          <cell r="A133" t="str">
            <v>PD600002 Fatture da ricevere c/aziende</v>
          </cell>
        </row>
        <row r="134">
          <cell r="A134" t="str">
            <v>PD600004 fatture da ricevere - generale</v>
          </cell>
        </row>
        <row r="135">
          <cell r="A135" t="str">
            <v>PD600005 Appaltatori c/decimi - contratto</v>
          </cell>
        </row>
        <row r="136">
          <cell r="A136" t="str">
            <v>6) DEBITI VERSO FORNITORI</v>
          </cell>
        </row>
        <row r="137">
          <cell r="A137" t="str">
            <v>10) DEBITI VS CONTROLLANTI (Enti pub di rif.)</v>
          </cell>
        </row>
        <row r="138">
          <cell r="A138" t="str">
            <v>PD100012 Debiti v/controllanti (contabilità)</v>
          </cell>
        </row>
        <row r="139">
          <cell r="A139" t="str">
            <v>PD100026 Debiti v/controllante per imposte da consolidato</v>
          </cell>
        </row>
        <row r="140">
          <cell r="A140" t="str">
            <v>10) DEBITI VS CONTROLLANTI (Enti pub di rif.)</v>
          </cell>
        </row>
        <row r="141">
          <cell r="A141" t="str">
            <v>11) DEBITI TRIBUTARI</v>
          </cell>
        </row>
        <row r="142">
          <cell r="A142" t="str">
            <v>PD110002 erario c/irap</v>
          </cell>
        </row>
        <row r="143">
          <cell r="A143" t="str">
            <v>PD110008 erario c/irpef dipendenti</v>
          </cell>
        </row>
        <row r="144">
          <cell r="A144" t="str">
            <v>PD110009 erario c/irpef lav.autonomo/occasionale</v>
          </cell>
        </row>
        <row r="145">
          <cell r="A145" t="str">
            <v>PD110010 erario c/irpef per lavoro assimilato al lav.dipen.</v>
          </cell>
        </row>
        <row r="146">
          <cell r="A146" t="str">
            <v>PD110016 rate trattenute addizionale regionale irpef</v>
          </cell>
        </row>
        <row r="147">
          <cell r="A147" t="str">
            <v>PD110018 rate trattenute addizionale comunale irpef</v>
          </cell>
        </row>
        <row r="148">
          <cell r="A148" t="str">
            <v>PD110031 altri debiti tributari</v>
          </cell>
        </row>
        <row r="149">
          <cell r="A149" t="str">
            <v>11) DEBITI TRIBUTARI</v>
          </cell>
        </row>
        <row r="150">
          <cell r="A150" t="str">
            <v>12) DEBITI VS ISTITUTI PREVID. E SIC. SOCIALE</v>
          </cell>
        </row>
        <row r="151">
          <cell r="A151" t="str">
            <v>PD120001 INPS DM 10</v>
          </cell>
        </row>
        <row r="152">
          <cell r="A152" t="str">
            <v>PD120003 INPS ex.art.2 L.335/95</v>
          </cell>
        </row>
        <row r="153">
          <cell r="A153" t="str">
            <v>PD120004 Inail C/contributi dipendenti</v>
          </cell>
        </row>
        <row r="154">
          <cell r="A154" t="str">
            <v>PD120005 debiti v/pegaso</v>
          </cell>
        </row>
        <row r="155">
          <cell r="A155" t="str">
            <v>12) DEBITI VS ISTITUTI PREVID. E SIC. SOCIALE</v>
          </cell>
        </row>
        <row r="156">
          <cell r="A156" t="str">
            <v>13) ALTRI DEBITI</v>
          </cell>
        </row>
        <row r="157">
          <cell r="A157" t="str">
            <v>PD130006 Dipendenti c/retribuzioni</v>
          </cell>
        </row>
        <row r="158">
          <cell r="A158" t="str">
            <v>PD130008 Debiti per ferie maturate e non godute</v>
          </cell>
        </row>
        <row r="159">
          <cell r="A159" t="str">
            <v>PD130009 Debiti diversi</v>
          </cell>
        </row>
        <row r="160">
          <cell r="A160" t="str">
            <v>PD130014 debiti v/clienti per note di credito da emettere</v>
          </cell>
        </row>
        <row r="161">
          <cell r="A161" t="str">
            <v>13) ALTRI DEBITI</v>
          </cell>
        </row>
        <row r="162">
          <cell r="A162" t="str">
            <v>D) DEBITI</v>
          </cell>
        </row>
        <row r="163">
          <cell r="A163" t="str">
            <v>E) RATEI E RISCONTI PASSIVI</v>
          </cell>
        </row>
        <row r="164">
          <cell r="A164" t="str">
            <v>II) RISCONTI PASSIVI</v>
          </cell>
        </row>
        <row r="165">
          <cell r="A165" t="str">
            <v>PEA00002 Risconti Passivi</v>
          </cell>
        </row>
        <row r="166">
          <cell r="A166" t="str">
            <v>II) RISCONTI PASSIVI</v>
          </cell>
        </row>
        <row r="167">
          <cell r="A167" t="str">
            <v>E) RATEI E RISCONTI PASSIVI</v>
          </cell>
        </row>
        <row r="168">
          <cell r="A168" t="str">
            <v>PASSIVITA'</v>
          </cell>
        </row>
        <row r="169">
          <cell r="A169" t="str">
            <v>STATO PATRIMONIALE</v>
          </cell>
        </row>
        <row r="170">
          <cell r="A170" t="str">
            <v>CONTO ECONOMICO IN FORMA SCALARE</v>
          </cell>
        </row>
        <row r="171">
          <cell r="A171" t="str">
            <v>RISULTATO PRIMA DELLE IMPOSTE</v>
          </cell>
        </row>
        <row r="172">
          <cell r="A172" t="str">
            <v>(A-B) DIFF.TRA VALORE E COSTI DELLA PRODUZ.</v>
          </cell>
        </row>
        <row r="173">
          <cell r="A173" t="str">
            <v>A) VALORE DELLA PRODUZIONE</v>
          </cell>
        </row>
        <row r="174">
          <cell r="A174" t="str">
            <v>1) RICAVI DELLE VENDITE E DELLE PRESTAZIONI</v>
          </cell>
        </row>
        <row r="175">
          <cell r="A175" t="str">
            <v>RA100006 quota fissa distribuzione gas</v>
          </cell>
        </row>
        <row r="176">
          <cell r="A176" t="str">
            <v>RA100011 ricavi per allacciamenti e tubazioni</v>
          </cell>
        </row>
        <row r="177">
          <cell r="A177" t="str">
            <v>RA100013 ricavi per lavori c/clienti</v>
          </cell>
        </row>
        <row r="178">
          <cell r="A178" t="str">
            <v>RA100014 ricavi per operazioni c/ditte e privati</v>
          </cell>
        </row>
        <row r="179">
          <cell r="A179" t="str">
            <v>RA100015 ricavi per operazione c/aziende controllanti</v>
          </cell>
        </row>
        <row r="180">
          <cell r="A180" t="str">
            <v>RA100018 ricavi per operazioni c/enti pubblici - Province</v>
          </cell>
        </row>
        <row r="181">
          <cell r="A181" t="str">
            <v>RA100023 Ricavi per estensione rete</v>
          </cell>
        </row>
        <row r="182">
          <cell r="A182" t="str">
            <v>RA100024 Ricavi per lettura misuratori</v>
          </cell>
        </row>
        <row r="183">
          <cell r="A183" t="str">
            <v>RA100025 Quota fissa distribuzione gas altri venditori</v>
          </cell>
        </row>
        <row r="184">
          <cell r="A184" t="str">
            <v>RA100027 quota variabile distrib. ut. ordinarie</v>
          </cell>
        </row>
        <row r="185">
          <cell r="A185" t="str">
            <v>RA100075 quota fissa distribuzione gas Amag**GN</v>
          </cell>
        </row>
        <row r="186">
          <cell r="A186" t="str">
            <v>RA100076 quota variabile distrib. ut. ordinarie Amag**GN</v>
          </cell>
        </row>
        <row r="187">
          <cell r="A187" t="str">
            <v>RA100089 Quota variabile distribuzione gas altri venditori</v>
          </cell>
        </row>
        <row r="188">
          <cell r="A188" t="str">
            <v>1) RICAVI DELLE VENDITE E DELLE PRESTAZIONI</v>
          </cell>
        </row>
        <row r="189">
          <cell r="A189" t="str">
            <v>5) ALTRI RICAVI E PROV.(NO VEND./PRESTAZ.)</v>
          </cell>
        </row>
        <row r="190">
          <cell r="A190" t="str">
            <v>a) DIVERSI</v>
          </cell>
        </row>
        <row r="191">
          <cell r="A191" t="str">
            <v>RA5A0003 ricavi diversi di esercizio</v>
          </cell>
        </row>
        <row r="192">
          <cell r="A192" t="str">
            <v>RA5A0005 rimborso costi personale comandato</v>
          </cell>
        </row>
        <row r="193">
          <cell r="A193" t="str">
            <v>RA5A0012 proventi diversi</v>
          </cell>
        </row>
        <row r="194">
          <cell r="A194" t="str">
            <v>RA5A0017 Ric. per ser.accertamento documentale</v>
          </cell>
        </row>
        <row r="195">
          <cell r="A195" t="str">
            <v>a) DIVERSI</v>
          </cell>
        </row>
        <row r="196">
          <cell r="A196" t="str">
            <v>b) CORRISPETTIVI</v>
          </cell>
        </row>
        <row r="197">
          <cell r="A197" t="str">
            <v>RA5B0003 ricavi e proventi diversi (no vend./prestaz.)</v>
          </cell>
        </row>
        <row r="198">
          <cell r="A198" t="str">
            <v>b) CORRISPETTIVI</v>
          </cell>
        </row>
        <row r="199">
          <cell r="A199" t="str">
            <v>5) ALTRI RICAVI E PROV.(NO VEND./PRESTAZ.)</v>
          </cell>
        </row>
        <row r="200">
          <cell r="A200" t="str">
            <v>A) VALORE DELLA PRODUZIONE</v>
          </cell>
        </row>
        <row r="201">
          <cell r="A201" t="str">
            <v>B) COSTI DELLA PRODUZIONE</v>
          </cell>
        </row>
        <row r="202">
          <cell r="A202" t="str">
            <v>6) ACQ.EST.MAT.PRIME-SUSSID.-DI CONS.-MERCI</v>
          </cell>
        </row>
        <row r="203">
          <cell r="A203" t="str">
            <v>SB600001 acquisto impianti e macchinari</v>
          </cell>
        </row>
        <row r="204">
          <cell r="A204" t="str">
            <v>SB600002 acquisto mobili e attrezzature</v>
          </cell>
        </row>
        <row r="205">
          <cell r="A205" t="str">
            <v>SB600004 acquisto energia elettrica uso industriale</v>
          </cell>
        </row>
        <row r="206">
          <cell r="A206" t="str">
            <v>SB600005 acquisto metano per uso industriale</v>
          </cell>
        </row>
        <row r="207">
          <cell r="A207" t="str">
            <v>SB600008 acquisti contatori</v>
          </cell>
        </row>
        <row r="208">
          <cell r="A208" t="str">
            <v>SB600009 acquisti tubazioni</v>
          </cell>
        </row>
        <row r="209">
          <cell r="A209" t="str">
            <v>SB600011 acquisti altri materiali</v>
          </cell>
        </row>
        <row r="210">
          <cell r="A210" t="str">
            <v>SB600012 acquisti di carburante</v>
          </cell>
        </row>
        <row r="211">
          <cell r="A211" t="str">
            <v>SB600013 acquisti lubrificante</v>
          </cell>
        </row>
        <row r="212">
          <cell r="A212" t="str">
            <v>SB600014 acquisti carburante per autotrazione</v>
          </cell>
        </row>
        <row r="213">
          <cell r="A213" t="str">
            <v>SB600015 acquisti ricambi automezzi</v>
          </cell>
        </row>
        <row r="214">
          <cell r="A214" t="str">
            <v>SB600016 acquisti materiali di consumo per automezzi</v>
          </cell>
        </row>
        <row r="215">
          <cell r="A215" t="str">
            <v>SB600018 acquisti materiale manutenzione automezzi</v>
          </cell>
        </row>
        <row r="216">
          <cell r="A216" t="str">
            <v>SB600020 acquisti per officina</v>
          </cell>
        </row>
        <row r="217">
          <cell r="A217" t="str">
            <v>SB600021 acquisti di piccola attrezzatura</v>
          </cell>
        </row>
        <row r="218">
          <cell r="A218" t="str">
            <v>SB600022 acquisti di materiale diverso</v>
          </cell>
        </row>
        <row r="219">
          <cell r="A219" t="str">
            <v>SB600024 costi tecnici vari e minuti</v>
          </cell>
        </row>
        <row r="220">
          <cell r="A220" t="str">
            <v>SB600025 mensa aziendale</v>
          </cell>
        </row>
        <row r="221">
          <cell r="A221" t="str">
            <v>SB600029 acquisti per magazzino contatori</v>
          </cell>
        </row>
        <row r="222">
          <cell r="A222" t="str">
            <v>SB600030 acquisti per magazzino tubazioni</v>
          </cell>
        </row>
        <row r="223">
          <cell r="A223" t="str">
            <v>SB600031 acquisti altri materiali di magazzino</v>
          </cell>
        </row>
        <row r="224">
          <cell r="A224" t="str">
            <v>SB600032 acquisto gas propano liquido per uso industriale</v>
          </cell>
        </row>
        <row r="225">
          <cell r="A225" t="str">
            <v>6) ACQ.EST.MAT.PRIME-SUSSID.-DI CONS.-MERCI</v>
          </cell>
        </row>
        <row r="226">
          <cell r="A226" t="str">
            <v>7) ACQUISTI ESTERNI DI SERVIZI</v>
          </cell>
        </row>
        <row r="227">
          <cell r="A227" t="str">
            <v>SB700000 spese di manutenz.attrezzatura varia e minuta</v>
          </cell>
        </row>
        <row r="228">
          <cell r="A228" t="str">
            <v>SB700001 manutenzione ordinaria su automezzi</v>
          </cell>
        </row>
        <row r="229">
          <cell r="A229" t="str">
            <v>SB700003 manutenzione mobili e macchine d'ufficio</v>
          </cell>
        </row>
        <row r="230">
          <cell r="A230" t="str">
            <v>SB700005 manutenzione attrezzatura dei locali</v>
          </cell>
        </row>
        <row r="231">
          <cell r="A231" t="str">
            <v>SB700006 appalti per lavori</v>
          </cell>
        </row>
        <row r="232">
          <cell r="A232" t="str">
            <v>SB700008 appalti per manutenzioni, allacciamenti e varie</v>
          </cell>
        </row>
        <row r="233">
          <cell r="A233" t="str">
            <v>SB700009 assicurazioni (escluse auto)</v>
          </cell>
        </row>
        <row r="234">
          <cell r="A234" t="str">
            <v>SB700010 assicurazioni automezzi</v>
          </cell>
        </row>
        <row r="235">
          <cell r="A235" t="str">
            <v>SB700011 assicurazioni c.d.a.</v>
          </cell>
        </row>
        <row r="236">
          <cell r="A236" t="str">
            <v>SB700013 prestazioni e consulenze tecniche</v>
          </cell>
        </row>
        <row r="237">
          <cell r="A237" t="str">
            <v>SB700015 consulenze legali e notarili</v>
          </cell>
        </row>
        <row r="238">
          <cell r="A238" t="str">
            <v>SB700016 consulenze fiscali e amministrative</v>
          </cell>
        </row>
        <row r="239">
          <cell r="A239" t="str">
            <v>SB700017 spese condominiali</v>
          </cell>
        </row>
        <row r="240">
          <cell r="A240" t="str">
            <v>SB700018 spese di trasporto</v>
          </cell>
        </row>
        <row r="241">
          <cell r="A241" t="str">
            <v>SB700019 servizi pulizia e vigilanza</v>
          </cell>
        </row>
        <row r="242">
          <cell r="A242" t="str">
            <v>SB700021 servizi di pubblicità e sponsorizzazione</v>
          </cell>
        </row>
        <row r="243">
          <cell r="A243" t="str">
            <v>SB700028 acqua per consumi interni</v>
          </cell>
        </row>
        <row r="244">
          <cell r="A244" t="str">
            <v>SB700032 servizi società controllanti</v>
          </cell>
        </row>
        <row r="245">
          <cell r="A245" t="str">
            <v>SB700033 analisi e controlli di laboratorio</v>
          </cell>
        </row>
        <row r="246">
          <cell r="A246" t="str">
            <v>SB700034 prestazioni professionali</v>
          </cell>
        </row>
        <row r="247">
          <cell r="A247" t="str">
            <v>SB700038 rimborsi piè di lista</v>
          </cell>
        </row>
        <row r="248">
          <cell r="A248" t="str">
            <v>SB700039 spese per viaggi e varie</v>
          </cell>
        </row>
        <row r="249">
          <cell r="A249" t="str">
            <v>SB700040 spese postali e telegrafiche</v>
          </cell>
        </row>
        <row r="250">
          <cell r="A250" t="str">
            <v>SB700042 spese telefoniche</v>
          </cell>
        </row>
        <row r="251">
          <cell r="A251" t="str">
            <v>SB700044 spese per assunzione addestramento personale</v>
          </cell>
        </row>
        <row r="252">
          <cell r="A252" t="str">
            <v>SB700047 corrispettivi fornitura lavoro interinale</v>
          </cell>
        </row>
        <row r="253">
          <cell r="A253" t="str">
            <v>SB700049 oneri L. 335/95 su prestazioni coordinate e cont.</v>
          </cell>
        </row>
        <row r="254">
          <cell r="A254" t="str">
            <v>SB700052 spese di rappresentanza</v>
          </cell>
        </row>
        <row r="255">
          <cell r="A255" t="str">
            <v>SB700053 canoni assistenza macchine ufficio</v>
          </cell>
        </row>
        <row r="256">
          <cell r="A256" t="str">
            <v>SB700054 canoni locazione automezzi</v>
          </cell>
        </row>
        <row r="257">
          <cell r="A257" t="str">
            <v>SB700055 spese bancarie</v>
          </cell>
        </row>
        <row r="258">
          <cell r="A258" t="str">
            <v>SB700065 Costi gestione e manut. autoveicoli da riaddebitar</v>
          </cell>
        </row>
        <row r="259">
          <cell r="A259" t="str">
            <v>SB700066 costi gestione automezzi</v>
          </cell>
        </row>
        <row r="260">
          <cell r="A260" t="str">
            <v>SB700067 Spese di manutenzione autovetture</v>
          </cell>
        </row>
        <row r="261">
          <cell r="A261" t="str">
            <v>SB700068 costi gestione autovetture</v>
          </cell>
        </row>
        <row r="262">
          <cell r="A262" t="str">
            <v>SB700070 compensi C.D.A.</v>
          </cell>
        </row>
        <row r="263">
          <cell r="A263" t="str">
            <v>SB700106 Serv.Accert.doc.le delibera 40 Authority</v>
          </cell>
        </row>
        <row r="264">
          <cell r="A264" t="str">
            <v>SB700115 Canoni locazione da rifatturare</v>
          </cell>
        </row>
        <row r="265">
          <cell r="A265" t="str">
            <v>SB700116 Spese per viaggi da rifatturare</v>
          </cell>
        </row>
        <row r="266">
          <cell r="A266" t="str">
            <v>7) ACQUISTI ESTERNI DI SERVIZI</v>
          </cell>
        </row>
        <row r="267">
          <cell r="A267" t="str">
            <v>8) COSTI PER GODIMENTO BENI DI TERZI</v>
          </cell>
        </row>
        <row r="268">
          <cell r="A268" t="str">
            <v>SB800001 affitti passivi</v>
          </cell>
        </row>
        <row r="269">
          <cell r="A269" t="str">
            <v>SB800002 locazioni e canoni diversi</v>
          </cell>
        </row>
        <row r="270">
          <cell r="A270" t="str">
            <v>SB800006 affitto sede aziendale</v>
          </cell>
        </row>
        <row r="271">
          <cell r="A271" t="str">
            <v>SB800008 Canone concessione Comune di Agliana</v>
          </cell>
        </row>
        <row r="272">
          <cell r="A272" t="str">
            <v>SB800009 Canone concessione Comune Montale</v>
          </cell>
        </row>
        <row r="273">
          <cell r="A273" t="str">
            <v>8) COSTI PER GODIMENTO BENI DI TERZI</v>
          </cell>
        </row>
        <row r="274">
          <cell r="A274" t="str">
            <v>9) COSTI PER IL PERSONALE</v>
          </cell>
        </row>
        <row r="275">
          <cell r="A275" t="str">
            <v>a) SALARI E STIPENDI</v>
          </cell>
        </row>
        <row r="276">
          <cell r="A276" t="str">
            <v>SB9A0001 Retribuzioni lorde</v>
          </cell>
        </row>
        <row r="277">
          <cell r="A277" t="str">
            <v>SB9A0050 Personale distaccato</v>
          </cell>
        </row>
        <row r="278">
          <cell r="A278" t="str">
            <v>SB9A0060 Prestazioni di lavoro interinale</v>
          </cell>
        </row>
        <row r="279">
          <cell r="A279" t="str">
            <v>SB9A0097 rimborsi su retribuzioni (-)</v>
          </cell>
        </row>
        <row r="280">
          <cell r="A280" t="str">
            <v>a) SALARI E STIPENDI</v>
          </cell>
        </row>
        <row r="281">
          <cell r="A281" t="str">
            <v>b) ONERI SOCIALI</v>
          </cell>
        </row>
        <row r="282">
          <cell r="A282" t="str">
            <v>SB9B0001 contributo solidarietà inpdap</v>
          </cell>
        </row>
        <row r="283">
          <cell r="A283" t="str">
            <v>SB9B0003 contributo f.do pensione complementare Pegaso</v>
          </cell>
        </row>
        <row r="284">
          <cell r="A284" t="str">
            <v>SB9B0005 oneri previdenziali e assicurativi</v>
          </cell>
        </row>
        <row r="285">
          <cell r="A285" t="str">
            <v>SB9B0006 fondo credito inpdap - circ. minist. 64225</v>
          </cell>
        </row>
        <row r="286">
          <cell r="A286" t="str">
            <v>SB9B0007 rimborso oneri previdenziali e assicurativi (-)</v>
          </cell>
        </row>
        <row r="287">
          <cell r="A287" t="str">
            <v>SB9B0009 contributi inpdap</v>
          </cell>
        </row>
        <row r="288">
          <cell r="A288" t="str">
            <v>SB9B0012 Inail c/contributi dipendenti</v>
          </cell>
        </row>
        <row r="289">
          <cell r="A289" t="str">
            <v>SB9B0099 rimborso fondo pensioni CPDEL (-)</v>
          </cell>
        </row>
        <row r="290">
          <cell r="A290" t="str">
            <v>b) ONERI SOCIALI</v>
          </cell>
        </row>
        <row r="291">
          <cell r="A291" t="str">
            <v>c) TRATTAMENTO DI FINE RAPPORTO</v>
          </cell>
        </row>
        <row r="292">
          <cell r="A292" t="str">
            <v>SB9C0001 accantonamento tfr personale dipendente</v>
          </cell>
        </row>
        <row r="293">
          <cell r="A293" t="str">
            <v>SB9C0003 contributi da T.F.R. per Fondo Pegaso</v>
          </cell>
        </row>
        <row r="294">
          <cell r="A294" t="str">
            <v>c) TRATTAMENTO DI FINE RAPPORTO</v>
          </cell>
        </row>
        <row r="295">
          <cell r="A295" t="str">
            <v>e) ALTRI COSTI DEL PERSONALE</v>
          </cell>
        </row>
        <row r="296">
          <cell r="A296" t="str">
            <v>SB9E0002 contributi tempo libero</v>
          </cell>
        </row>
        <row r="297">
          <cell r="A297" t="str">
            <v>e) ALTRI COSTI DEL PERSONALE</v>
          </cell>
        </row>
        <row r="298">
          <cell r="A298" t="str">
            <v>9) COSTI PER IL PERSONALE</v>
          </cell>
        </row>
        <row r="299">
          <cell r="A299" t="str">
            <v>10) AMMORTAMENTI E SVALUTAZIONI</v>
          </cell>
        </row>
        <row r="300">
          <cell r="A300" t="str">
            <v>a) AMMORTAMENTI IMMOBILIZZAZIONI IMMATERIALI</v>
          </cell>
        </row>
        <row r="301">
          <cell r="A301" t="str">
            <v>SB10A001 ammortamento costi impianto e ampliamento</v>
          </cell>
        </row>
        <row r="302">
          <cell r="A302" t="str">
            <v>SB10A002 ammortamento costi ricerca, sviluppo e pubblicità</v>
          </cell>
        </row>
        <row r="303">
          <cell r="A303" t="str">
            <v>SB10A004 ammortamento concessioni, marchi, licenze</v>
          </cell>
        </row>
        <row r="304">
          <cell r="A304" t="str">
            <v>a) AMMORTAMENTI IMMOBILIZZAZIONI IMMATERIALI</v>
          </cell>
        </row>
        <row r="305">
          <cell r="A305" t="str">
            <v>b) AMMORTAMENTI IMMOBILIZZAZIONI MATERIALI</v>
          </cell>
        </row>
        <row r="306">
          <cell r="A306" t="str">
            <v>SB10B001 ammortamento ordinario terreni e fabbricati</v>
          </cell>
        </row>
        <row r="307">
          <cell r="A307" t="str">
            <v>SB10B003 ammortamento ordinario impianti e macchinari</v>
          </cell>
        </row>
        <row r="308">
          <cell r="A308" t="str">
            <v>SB10B005 ammortamento ordinario attrezzatura industr.e comm</v>
          </cell>
        </row>
        <row r="309">
          <cell r="A309" t="str">
            <v>SB10B007 ammortamento ordinario altre immobilizzaz.mater.</v>
          </cell>
        </row>
        <row r="310">
          <cell r="A310" t="str">
            <v>b) AMMORTAMENTI IMMOBILIZZAZIONI MATERIALI</v>
          </cell>
        </row>
        <row r="311">
          <cell r="A311" t="str">
            <v>d) SVALUTAZIONE DEI CREDITI</v>
          </cell>
        </row>
        <row r="312">
          <cell r="A312" t="str">
            <v>SB10D002 accantonamento f.do svalutazione crediti</v>
          </cell>
        </row>
        <row r="313">
          <cell r="A313" t="str">
            <v>d) SVALUTAZIONE DEI CREDITI</v>
          </cell>
        </row>
        <row r="314">
          <cell r="A314" t="str">
            <v>10) AMMORTAMENTI E SVALUTAZIONI</v>
          </cell>
        </row>
        <row r="315">
          <cell r="A315" t="str">
            <v>11) VAR.RIM.MAT.PRIME-SUSSID.-DI CONS.-MERCI</v>
          </cell>
        </row>
        <row r="316">
          <cell r="A316" t="str">
            <v>SB110002 rimanenze iniziali contatori</v>
          </cell>
        </row>
        <row r="317">
          <cell r="A317" t="str">
            <v>SB110003 rimanenze iniziali tubazioni</v>
          </cell>
        </row>
        <row r="318">
          <cell r="A318" t="str">
            <v>SB110006 rimanenze iniziali altri materiali</v>
          </cell>
        </row>
        <row r="319">
          <cell r="A319" t="str">
            <v>SB110052 rimanenze finali contatori</v>
          </cell>
        </row>
        <row r="320">
          <cell r="A320" t="str">
            <v>SB110053 rimanenze finali tubazioni</v>
          </cell>
        </row>
        <row r="321">
          <cell r="A321" t="str">
            <v>SB110056 rimanenze finali altri materiali</v>
          </cell>
        </row>
        <row r="322">
          <cell r="A322" t="str">
            <v>11) VAR.RIM.MAT.PRIME-SUSSID.-DI CONS.-MERCI</v>
          </cell>
        </row>
        <row r="323">
          <cell r="A323" t="str">
            <v>12) ACCANTONAMENTI PER RISCHI</v>
          </cell>
        </row>
        <row r="324">
          <cell r="A324" t="str">
            <v>SB120001 accantonamento f.do rischi e oneri</v>
          </cell>
        </row>
        <row r="325">
          <cell r="A325" t="str">
            <v>12) ACCANTONAMENTI PER RISCHI</v>
          </cell>
        </row>
        <row r="326">
          <cell r="A326" t="str">
            <v>14) ONERI DIVERSI DI GESTIONE</v>
          </cell>
        </row>
        <row r="327">
          <cell r="A327" t="str">
            <v>SB140001 risarcimento danni</v>
          </cell>
        </row>
        <row r="328">
          <cell r="A328" t="str">
            <v>SB140005 imposta di bollo, di registro, varie</v>
          </cell>
        </row>
        <row r="329">
          <cell r="A329" t="str">
            <v>SB140006 bollo circolazione autoveicoli</v>
          </cell>
        </row>
        <row r="330">
          <cell r="A330" t="str">
            <v>SB140010 tasse occupazione spazi e aree pubbliche</v>
          </cell>
        </row>
        <row r="331">
          <cell r="A331" t="str">
            <v>SB140013 arrotondam., sconti, abbuoni attivi e passivi</v>
          </cell>
        </row>
        <row r="332">
          <cell r="A332" t="str">
            <v>SB140014 acquisto libri, giornali e riviste</v>
          </cell>
        </row>
        <row r="333">
          <cell r="A333" t="str">
            <v>SB140015 acquisti marche e valori bollati</v>
          </cell>
        </row>
        <row r="334">
          <cell r="A334" t="str">
            <v>SB140017 Canoni per concessione</v>
          </cell>
        </row>
        <row r="335">
          <cell r="A335" t="str">
            <v>SB140019 Spese viaggio autostradali</v>
          </cell>
        </row>
        <row r="336">
          <cell r="A336" t="str">
            <v>SB140021 Spese di cancelleria, stampati e materiale di uff.</v>
          </cell>
        </row>
        <row r="337">
          <cell r="A337" t="str">
            <v>SB140024 Acquisto titoli efficienza energetica</v>
          </cell>
        </row>
        <row r="338">
          <cell r="A338" t="str">
            <v>SB140025 Contributo Autorità Energia e del Gas</v>
          </cell>
        </row>
        <row r="339">
          <cell r="A339" t="str">
            <v>SB140027 Compenso collegio sindacale</v>
          </cell>
        </row>
        <row r="340">
          <cell r="A340" t="str">
            <v>SB140028 Certificazione di bilancio</v>
          </cell>
        </row>
        <row r="341">
          <cell r="A341" t="str">
            <v>SB140029 Diritti CCIAA</v>
          </cell>
        </row>
        <row r="342">
          <cell r="A342" t="str">
            <v>SB140030 Altre spese diverse</v>
          </cell>
        </row>
        <row r="343">
          <cell r="A343" t="str">
            <v>SB140034 Altre quote associative</v>
          </cell>
        </row>
        <row r="344">
          <cell r="A344" t="str">
            <v>SB140035 Liberalità e oneri di utilità sociale</v>
          </cell>
        </row>
        <row r="345">
          <cell r="A345" t="str">
            <v>SB140041 Quota per fondo compensaz. temporanea costi distr.</v>
          </cell>
        </row>
        <row r="346">
          <cell r="A346" t="str">
            <v>SB140043 Conto assicurazione  RC utenti civili</v>
          </cell>
        </row>
        <row r="347">
          <cell r="A347" t="str">
            <v>SB140044 Conto ris.energetico set.gas naturale</v>
          </cell>
        </row>
        <row r="348">
          <cell r="A348" t="str">
            <v>SB140045 Tariffa igiene ambientale</v>
          </cell>
        </row>
        <row r="349">
          <cell r="A349" t="str">
            <v>SB140046 Conto per la qualità dei servizi gas</v>
          </cell>
        </row>
        <row r="350">
          <cell r="A350" t="str">
            <v>SB141920 Differenze prezzo minime gestione materiali</v>
          </cell>
        </row>
        <row r="351">
          <cell r="A351" t="str">
            <v>SB141922 rimborsi a utenti per ritardata esecuzione lavori</v>
          </cell>
        </row>
        <row r="352">
          <cell r="A352" t="str">
            <v>14) ONERI DIVERSI DI GESTIONE</v>
          </cell>
        </row>
        <row r="353">
          <cell r="A353" t="str">
            <v>B) COSTI DELLA PRODUZIONE</v>
          </cell>
        </row>
        <row r="354">
          <cell r="A354" t="str">
            <v>(A-B) DIFF.TRA VALORE E COSTI DELLA PRODUZ.</v>
          </cell>
        </row>
        <row r="355">
          <cell r="A355" t="str">
            <v>C) PROVENTI E ONERI FINANZIARI</v>
          </cell>
        </row>
        <row r="356">
          <cell r="A356" t="str">
            <v>16) ALTRI PROVENTI FINANZIARI</v>
          </cell>
        </row>
        <row r="357">
          <cell r="A357" t="str">
            <v>d) PROVENTI FINANZIARI DIVERSI DAI PRECED.</v>
          </cell>
        </row>
        <row r="358">
          <cell r="A358" t="str">
            <v>4) ALTRI</v>
          </cell>
        </row>
        <row r="359">
          <cell r="A359" t="str">
            <v>RC16DD02 Interessi attivi su c/c bancari</v>
          </cell>
        </row>
        <row r="360">
          <cell r="A360" t="str">
            <v>RC16DD06 Interessi attivi per ritardato pagamento</v>
          </cell>
        </row>
        <row r="361">
          <cell r="A361" t="str">
            <v>RC16DD09 Int.attivi su crediti v/imprese controllanti</v>
          </cell>
        </row>
        <row r="362">
          <cell r="A362" t="str">
            <v>RC16DD14 Interessi su prestiti e/o anticipazioni al person.</v>
          </cell>
        </row>
        <row r="363">
          <cell r="A363" t="str">
            <v>4) ALTRI</v>
          </cell>
        </row>
        <row r="364">
          <cell r="A364" t="str">
            <v>d) PROVENTI FINANZIARI DIVERSI DAI PRECED.</v>
          </cell>
        </row>
        <row r="365">
          <cell r="A365" t="str">
            <v>16) ALTRI PROVENTI FINANZIARI</v>
          </cell>
        </row>
        <row r="366">
          <cell r="A366" t="str">
            <v>17) INTERESSI E ALTRI ONERI FINANZIARI</v>
          </cell>
        </row>
        <row r="367">
          <cell r="A367" t="str">
            <v>d) VERSO ALTRI</v>
          </cell>
        </row>
        <row r="368">
          <cell r="A368" t="str">
            <v>SC17D002 Interessi passivi per scoperto su c/c bancario</v>
          </cell>
        </row>
        <row r="369">
          <cell r="A369" t="str">
            <v>SC17D010 Interessi di mora</v>
          </cell>
        </row>
        <row r="370">
          <cell r="A370" t="str">
            <v>SC17D017 Sconti , abbuoni e arrotondamenti finanziari</v>
          </cell>
        </row>
        <row r="371">
          <cell r="A371" t="str">
            <v>d) VERSO ALTRI</v>
          </cell>
        </row>
        <row r="372">
          <cell r="A372" t="str">
            <v>17) INTERESSI E ALTRI ONERI FINANZIARI</v>
          </cell>
        </row>
        <row r="373">
          <cell r="A373" t="str">
            <v>C) PROVENTI E ONERI FINANZIARI</v>
          </cell>
        </row>
        <row r="374">
          <cell r="A374" t="str">
            <v>E) PROVENTI E ONERI STRAORDINARI</v>
          </cell>
        </row>
        <row r="375">
          <cell r="A375" t="str">
            <v>20) PROVENTI STRAORDINARI</v>
          </cell>
        </row>
        <row r="376">
          <cell r="A376" t="str">
            <v>a) PLUSVALENZE DA ALIENAZIONE</v>
          </cell>
        </row>
        <row r="377">
          <cell r="A377" t="str">
            <v>RE20A001 Plusvalenze gestione extra-caratteristica</v>
          </cell>
        </row>
        <row r="378">
          <cell r="A378" t="str">
            <v>a) PLUSVALENZE DA ALIENAZIONE</v>
          </cell>
        </row>
        <row r="379">
          <cell r="A379" t="str">
            <v>b) SOPRAVVEN.ATTIVE E INSUSSISTENZE PASSIVE</v>
          </cell>
        </row>
        <row r="380">
          <cell r="A380" t="str">
            <v>RE20B001 Sopravvenienze attive</v>
          </cell>
        </row>
        <row r="381">
          <cell r="A381" t="str">
            <v>b) SOPRAVVEN.ATTIVE E INSUSSISTENZE PASSIVE</v>
          </cell>
        </row>
        <row r="382">
          <cell r="A382" t="str">
            <v>20) PROVENTI STRAORDINARI</v>
          </cell>
        </row>
        <row r="383">
          <cell r="A383" t="str">
            <v>21) ONERI STRAORDINARI</v>
          </cell>
        </row>
        <row r="384">
          <cell r="A384" t="str">
            <v>a) MINUSVALENZE DA ALIENAZIONE</v>
          </cell>
        </row>
        <row r="385">
          <cell r="A385" t="str">
            <v>SE21A001 Minusvalenze patrimoniali</v>
          </cell>
        </row>
        <row r="386">
          <cell r="A386" t="str">
            <v>a) MINUSVALENZE DA ALIENAZIONE</v>
          </cell>
        </row>
        <row r="387">
          <cell r="A387" t="str">
            <v>c) SOPRAVVEN.PASSIVE E INSUSSISTENZE ATTIVE</v>
          </cell>
        </row>
        <row r="388">
          <cell r="A388" t="str">
            <v>SE21B001 sopravvenienze passive</v>
          </cell>
        </row>
        <row r="389">
          <cell r="A389" t="str">
            <v>SE21B002 Oneri vari imprevisti</v>
          </cell>
        </row>
        <row r="390">
          <cell r="A390" t="str">
            <v>c) SOPRAVVEN.PASSIVE E INSUSSISTENZE ATTIVE</v>
          </cell>
        </row>
        <row r="391">
          <cell r="A391" t="str">
            <v>21) ONERI STRAORDINARI</v>
          </cell>
        </row>
        <row r="392">
          <cell r="A392" t="str">
            <v>E) PROVENTI E ONERI STRAORDINARI</v>
          </cell>
        </row>
        <row r="393">
          <cell r="A393" t="str">
            <v>RISULTATO PRIMA DELLE IMPOSTE</v>
          </cell>
        </row>
        <row r="394">
          <cell r="A394" t="str">
            <v>IMPOSTE E RISULTATO D'ESERCIZIO</v>
          </cell>
        </row>
        <row r="395">
          <cell r="A395" t="str">
            <v>IMPOSTE SUL REDDITO DELL'ESERCIZIO</v>
          </cell>
        </row>
        <row r="396">
          <cell r="A396" t="str">
            <v>SI220001 IRES esercizio</v>
          </cell>
        </row>
        <row r="397">
          <cell r="A397" t="str">
            <v>SI220002 IRAP esercizio</v>
          </cell>
        </row>
        <row r="398">
          <cell r="A398" t="str">
            <v>IMPOSTE SUL REDDITO DELL'ESERCIZIO</v>
          </cell>
        </row>
        <row r="399">
          <cell r="A399" t="str">
            <v>IMPOSTE E RISULTATO D'ESERCIZIO</v>
          </cell>
        </row>
        <row r="400">
          <cell r="A400" t="str">
            <v>RISULTATO ECONOMICO (UTILE/PERD.) ESERC.</v>
          </cell>
        </row>
        <row r="401">
          <cell r="A401" t="str">
            <v>RISULTATO ECONOMICO (UTILE/PERD.) ESERC.</v>
          </cell>
        </row>
        <row r="402">
          <cell r="A402" t="str">
            <v>CONTO ECONOMICO IN FORMA SCALARE</v>
          </cell>
        </row>
        <row r="403">
          <cell r="A403" t="str">
            <v>CONTI GESTIONALI</v>
          </cell>
        </row>
        <row r="404">
          <cell r="A404" t="str">
            <v>XACA10902 c/stock contatori</v>
          </cell>
        </row>
        <row r="405">
          <cell r="A405" t="str">
            <v>XACA10903 c/stock tubazioni</v>
          </cell>
        </row>
        <row r="406">
          <cell r="A406" t="str">
            <v>XACA10904 c/stock altri materiali di magazzino</v>
          </cell>
        </row>
        <row r="407">
          <cell r="A407" t="str">
            <v>XSB11A902 consumo contatori</v>
          </cell>
        </row>
        <row r="408">
          <cell r="A408" t="str">
            <v>XSB11A903 consumo tubazioni</v>
          </cell>
        </row>
        <row r="409">
          <cell r="A409" t="str">
            <v>XSB11A904 consumo altri materiali di magazzino</v>
          </cell>
        </row>
        <row r="410">
          <cell r="A410" t="str">
            <v>XSB11A912 contropartita stock contatori</v>
          </cell>
        </row>
        <row r="411">
          <cell r="A411" t="str">
            <v>XSB11A913 contropartita stock tubazioni</v>
          </cell>
        </row>
        <row r="412">
          <cell r="A412" t="str">
            <v>XSB11A914 contropartita stock altri materiali di magazzino</v>
          </cell>
        </row>
        <row r="413">
          <cell r="A413" t="str">
            <v>XSB11A952 caricamento iniziale contatori</v>
          </cell>
        </row>
        <row r="414">
          <cell r="A414" t="str">
            <v>XSB11A953 caricamento iniziale tubazioni</v>
          </cell>
        </row>
        <row r="415">
          <cell r="A415" t="str">
            <v>XSB11A954 caricamento iniziale altri materiali di magazzino</v>
          </cell>
        </row>
        <row r="416">
          <cell r="A416" t="str">
            <v>XSB11A963 inventario tubazioni</v>
          </cell>
        </row>
        <row r="417">
          <cell r="A417" t="str">
            <v>XSB11A964 inventario altri materiali di magazzino</v>
          </cell>
        </row>
        <row r="418">
          <cell r="A418" t="str">
            <v>XSB141912 contropartite differenze prezzo contatori</v>
          </cell>
        </row>
        <row r="419">
          <cell r="A419" t="str">
            <v>XSB141913 contropartite differenze prezzo tubazioni</v>
          </cell>
        </row>
        <row r="420">
          <cell r="A420" t="str">
            <v>XSB141914 contropartite differenze prezzo altri mater.mag.</v>
          </cell>
        </row>
        <row r="421">
          <cell r="A421" t="str">
            <v>XT0000001 Conto Economico Gestionale di Riporto</v>
          </cell>
        </row>
        <row r="422">
          <cell r="A422" t="str">
            <v>CONTI GESTIONALI</v>
          </cell>
        </row>
        <row r="423">
          <cell r="A423" t="str">
            <v>CONTI D'ORDINE</v>
          </cell>
        </row>
        <row r="424">
          <cell r="A424" t="str">
            <v>E) CONTI D'ORDINE ATTIVI</v>
          </cell>
        </row>
        <row r="425">
          <cell r="A425" t="str">
            <v>AZE00007 polizze fideiussorie lavori in appalto</v>
          </cell>
        </row>
        <row r="426">
          <cell r="A426" t="str">
            <v>E) CONTI D'ORDINE ATTIVI</v>
          </cell>
        </row>
        <row r="427">
          <cell r="A427" t="str">
            <v>F) CONTI D'ORDINE PASSIVI</v>
          </cell>
        </row>
        <row r="428">
          <cell r="A428" t="str">
            <v>PZE00007 polizze fidejussorie lavori in appalto</v>
          </cell>
        </row>
        <row r="429">
          <cell r="A429" t="str">
            <v>F) CONTI D'ORDINE PASSIVI</v>
          </cell>
        </row>
        <row r="430">
          <cell r="A430" t="str">
            <v>CONTI D'ORDINE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"/>
      <sheetName val="Indice"/>
      <sheetName val="Cov (2)"/>
      <sheetName val="Informazioni Tecniche"/>
      <sheetName val="Cov (3)"/>
      <sheetName val="Produzione Laterizi"/>
      <sheetName val="Cov (4)"/>
      <sheetName val="Calcementi Jonici"/>
      <sheetName val="Cov (5)"/>
      <sheetName val="Ipotesi del Business Plan"/>
      <sheetName val="Cov (6)"/>
      <sheetName val="Business Plan"/>
      <sheetName val="Cov (7)"/>
      <sheetName val="Valutazione"/>
      <sheetName val="Multipli Borsistici"/>
      <sheetName val="Transazioni Comparabili"/>
      <sheetName val="Cov (8)"/>
      <sheetName val="LBO"/>
      <sheetName val="piano conti 2008"/>
      <sheetName val="IS"/>
      <sheetName val="Assumptions"/>
      <sheetName val="REV"/>
      <sheetName val="CONSIAGRETI"/>
      <sheetName val="Anticip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B1">
            <v>365</v>
          </cell>
        </row>
      </sheetData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 vol."/>
      <sheetName val="Breakdown"/>
      <sheetName val="20 year"/>
      <sheetName val="ten year"/>
      <sheetName val="5 year"/>
      <sheetName val="spread"/>
      <sheetName val="Trading Summary"/>
      <sheetName val="Expected European Inv"/>
      <sheetName val="Diageo's investor base"/>
      <sheetName val="spread perf."/>
      <sheetName val="spread 2"/>
      <sheetName val="Global dist"/>
      <sheetName val="Global distribution"/>
      <sheetName val="Internat dist"/>
      <sheetName val="Post launch (6)"/>
      <sheetName val="Recent trading (7)"/>
      <sheetName val="salesvol_"/>
      <sheetName val="sales vol_"/>
      <sheetName val="Stock Price"/>
      <sheetName val="Financials"/>
      <sheetName val="20_year"/>
      <sheetName val="ten_year"/>
      <sheetName val="5_year"/>
      <sheetName val="Trading_Summary"/>
      <sheetName val="Expected_European_Inv"/>
      <sheetName val="Diageo's_investor_base"/>
      <sheetName val="sales_vol_"/>
      <sheetName val="spread_perf_"/>
      <sheetName val="spread_2"/>
      <sheetName val="Global_dist"/>
      <sheetName val="Global_distribution"/>
      <sheetName val="Internat_dist"/>
      <sheetName val="Post_launch_(6)"/>
      <sheetName val="Recent_trading_(7)"/>
      <sheetName val="sales_vol_1"/>
      <sheetName val="Stock_Price"/>
      <sheetName val="20_year1"/>
      <sheetName val="ten_year1"/>
      <sheetName val="5_year1"/>
      <sheetName val="Trading_Summary1"/>
      <sheetName val="Expected_European_Inv1"/>
      <sheetName val="Diageo's_investor_base1"/>
      <sheetName val="sales_vol_2"/>
      <sheetName val="spread_perf_1"/>
      <sheetName val="spread_21"/>
      <sheetName val="Global_dist1"/>
      <sheetName val="Global_distribution1"/>
      <sheetName val="Internat_dist1"/>
      <sheetName val="Post_launch_(6)1"/>
      <sheetName val="Recent_trading_(7)1"/>
      <sheetName val="sales_vol_3"/>
      <sheetName val="Stock_Price1"/>
      <sheetName val="20_year2"/>
      <sheetName val="ten_year2"/>
      <sheetName val="5_year2"/>
      <sheetName val="Trading_Summary2"/>
      <sheetName val="Expected_European_Inv2"/>
      <sheetName val="Diageo's_investor_base2"/>
      <sheetName val="sales_vol_4"/>
      <sheetName val="spread_perf_2"/>
      <sheetName val="spread_22"/>
      <sheetName val="Global_dist2"/>
      <sheetName val="Global_distribution2"/>
      <sheetName val="Internat_dist2"/>
      <sheetName val="Post_launch_(6)2"/>
      <sheetName val="Recent_trading_(7)2"/>
      <sheetName val="sales_vol_5"/>
      <sheetName val="Stock_Price2"/>
      <sheetName val="consolidated"/>
      <sheetName val="Input Projected"/>
      <sheetName val="BTMAIN"/>
      <sheetName val="Qcharts"/>
      <sheetName val="Charts"/>
      <sheetName val="Offers G&amp;C"/>
      <sheetName val="Offers GE"/>
      <sheetName val="Offers GS"/>
      <sheetName val="Offers MC"/>
      <sheetName val="codici - partime"/>
      <sheetName val="contr partner"/>
      <sheetName val="Bloom Links"/>
      <sheetName val="Input"/>
      <sheetName val="ProForma"/>
      <sheetName val="__FDSCACHE__"/>
      <sheetName val="Output"/>
      <sheetName val="Sheet1"/>
      <sheetName val="Corp Overhead"/>
      <sheetName val="category uomo"/>
      <sheetName val="EO-IVA"/>
      <sheetName val="SINTESI"/>
      <sheetName val="OVIESSE"/>
      <sheetName val="OPER"/>
      <sheetName val="Assumptions"/>
      <sheetName val="oldSEG"/>
      <sheetName val="Quarters"/>
      <sheetName val="RSR"/>
      <sheetName val="Summary"/>
      <sheetName val="Total"/>
      <sheetName val="Delhaize"/>
      <sheetName val="EuroInputs"/>
      <sheetName val="Weeklies"/>
      <sheetName val="Opportunity Codes "/>
      <sheetName val="2013"/>
      <sheetName val="Sheet2"/>
      <sheetName val="Sheet3"/>
      <sheetName val="Sheet4"/>
      <sheetName val="CAPITAL PH1"/>
      <sheetName val=" BUDGET P1"/>
      <sheetName val="9-05046L"/>
      <sheetName val="MktAss"/>
      <sheetName val="A"/>
      <sheetName val="Financial Overview ShortProfile"/>
      <sheetName val="CUS Image"/>
      <sheetName val="Prop Model"/>
      <sheetName val="Office Data"/>
      <sheetName val="MWC"/>
      <sheetName val="Corp_Overhead"/>
      <sheetName val="Corp_Overhead1"/>
      <sheetName val="Corp_Overhead2"/>
      <sheetName val="CAPEX"/>
      <sheetName val="Parameters"/>
      <sheetName val="INPUT ACQUIROR DATA"/>
      <sheetName val="Transaction-Assum."/>
      <sheetName val="Gráfico"/>
      <sheetName val="Data"/>
      <sheetName val="All Sum"/>
      <sheetName val="P&amp;L --KRON"/>
      <sheetName val="P&amp;L -BayTV"/>
      <sheetName val="215002"/>
      <sheetName val="Summary Financials"/>
      <sheetName val="Amarillo I-40-HI"/>
      <sheetName val="LTM"/>
      <sheetName val="CREDIT STATS"/>
      <sheetName val="DropZone"/>
      <sheetName val="Cover"/>
      <sheetName val="Total Firm"/>
      <sheetName val="Data for 03-04 Base Position"/>
      <sheetName val="company"/>
      <sheetName val="BS Rollup"/>
      <sheetName val="BEV"/>
      <sheetName val="EBITDA"/>
      <sheetName val="Price Performance Output"/>
      <sheetName val="Historical Multiples Output"/>
      <sheetName val="Straw Man"/>
      <sheetName val="MedSolutions Financial Data"/>
      <sheetName val="Football Field "/>
      <sheetName val="DCF"/>
      <sheetName val="13199"/>
      <sheetName val="PNGOil"/>
      <sheetName val="Codes"/>
      <sheetName val="NCV Pivot"/>
      <sheetName val="exec sum (ncv) (3)"/>
      <sheetName val="stmcro"/>
      <sheetName val="20_year3"/>
      <sheetName val="ten_year3"/>
      <sheetName val="5_year3"/>
      <sheetName val="Trading_Summary3"/>
      <sheetName val="Expected_European_Inv3"/>
      <sheetName val="Diageo's_investor_base3"/>
      <sheetName val="sales_vol_6"/>
      <sheetName val="spread_perf_3"/>
      <sheetName val="spread_23"/>
      <sheetName val="Global_dist3"/>
      <sheetName val="Global_distribution3"/>
      <sheetName val="Internat_dist3"/>
      <sheetName val="Post_launch_(6)3"/>
      <sheetName val="Recent_trading_(7)3"/>
      <sheetName val="sales_vol_7"/>
      <sheetName val="Stock_Price3"/>
      <sheetName val="Input_Projected"/>
      <sheetName val="Opportunity_Codes_"/>
      <sheetName val="CAPITAL_PH1"/>
      <sheetName val="_BUDGET_P1"/>
      <sheetName val="Financial_Overview_ShortProfile"/>
      <sheetName val="CUS_Image"/>
      <sheetName val="Prop_Model"/>
      <sheetName val="Office_Data"/>
      <sheetName val="Corp_Overhead3"/>
      <sheetName val="INPUT_ACQUIROR_DATA"/>
      <sheetName val="Transaction-Assum_"/>
      <sheetName val="All_Sum"/>
      <sheetName val="P&amp;L_--KRON"/>
      <sheetName val="P&amp;L_-BayTV"/>
      <sheetName val="Summary_Financials"/>
      <sheetName val="Amarillo_I-40-HI"/>
      <sheetName val="CREDIT_STATS"/>
      <sheetName val="Total_Firm"/>
      <sheetName val="Data_for_03-04_Base_Position"/>
      <sheetName val="BS_Rollup"/>
      <sheetName val="Divisional Model"/>
      <sheetName val="Data Control"/>
      <sheetName val="2009-2010 Sales Target2.2"/>
      <sheetName val="Act vs. Budget"/>
      <sheetName val="Amort Sched"/>
      <sheetName val="Comps"/>
      <sheetName val="Divisional_Model"/>
      <sheetName val="Market"/>
      <sheetName val="Headcount Report"/>
      <sheetName val="Lists"/>
      <sheetName val="Model"/>
      <sheetName val="MLP IPO Yields vs MLP Index"/>
      <sheetName val="Control Panel"/>
      <sheetName val="Country Risk"/>
      <sheetName val="Quarterly rates"/>
      <sheetName val="ONYX"/>
      <sheetName val="Ferco - CCC"/>
      <sheetName val="Journal Entries"/>
      <sheetName val="Pro forma IS"/>
      <sheetName val="CCC"/>
      <sheetName val="SD NA - Revenue - SD"/>
      <sheetName val="Ferco_-_CCC"/>
      <sheetName val="Country_Risk"/>
      <sheetName val="Quarterly_rates"/>
      <sheetName val="DO NOT USE PRINT! Macro Data"/>
      <sheetName val="#REF"/>
      <sheetName val="Main Menu"/>
      <sheetName val="Instructions"/>
      <sheetName val="Profit &amp; Loss"/>
      <sheetName val="Balanço reunião"/>
      <sheetName val="GEN Inputs"/>
      <sheetName val="Inputs"/>
      <sheetName val="Detail"/>
      <sheetName val="RESUMO"/>
      <sheetName val="GERAL"/>
      <sheetName val="Imob custo"/>
      <sheetName val="Imob dep"/>
      <sheetName val="RLP"/>
      <sheetName val="Equity Main"/>
      <sheetName val="Produtos"/>
      <sheetName val="Serie Fat"/>
      <sheetName val="Serie Filial"/>
      <sheetName val="Revisão ativo-passivo"/>
      <sheetName val="XREF"/>
      <sheetName val="brazil risk"/>
      <sheetName val="Revenue"/>
      <sheetName val="fxrates"/>
      <sheetName val="Sheet1 (2)"/>
      <sheetName val="synthgraph"/>
    </sheetNames>
    <sheetDataSet>
      <sheetData sheetId="0" refreshError="1">
        <row r="34">
          <cell r="J34" t="str">
            <v>Europe</v>
          </cell>
        </row>
        <row r="35">
          <cell r="J35" t="str">
            <v>Other</v>
          </cell>
        </row>
        <row r="36">
          <cell r="J36" t="str">
            <v>Swiss</v>
          </cell>
        </row>
        <row r="37">
          <cell r="J37" t="str">
            <v>UK</v>
          </cell>
        </row>
        <row r="211">
          <cell r="J211" t="str">
            <v>Europe</v>
          </cell>
        </row>
        <row r="212">
          <cell r="J212" t="str">
            <v>Other</v>
          </cell>
        </row>
        <row r="213">
          <cell r="J213" t="str">
            <v>Swiss</v>
          </cell>
        </row>
        <row r="214">
          <cell r="J214" t="str">
            <v>UK</v>
          </cell>
        </row>
        <row r="398">
          <cell r="J398" t="str">
            <v>Europe</v>
          </cell>
        </row>
        <row r="399">
          <cell r="J399" t="str">
            <v>Other</v>
          </cell>
        </row>
        <row r="400">
          <cell r="J400" t="str">
            <v>Swiss</v>
          </cell>
        </row>
        <row r="401">
          <cell r="J401" t="str">
            <v>UK</v>
          </cell>
        </row>
        <row r="1121">
          <cell r="I1121" t="str">
            <v>Europe</v>
          </cell>
        </row>
        <row r="1122">
          <cell r="I1122" t="str">
            <v>Swiss</v>
          </cell>
        </row>
        <row r="1632">
          <cell r="I1632" t="str">
            <v>Europe</v>
          </cell>
        </row>
        <row r="1633">
          <cell r="I1633" t="str">
            <v>Other</v>
          </cell>
        </row>
        <row r="1634">
          <cell r="I1634" t="str">
            <v>Swiss</v>
          </cell>
        </row>
        <row r="1635">
          <cell r="I1635" t="str">
            <v>UK</v>
          </cell>
        </row>
        <row r="2248">
          <cell r="I2248" t="str">
            <v>Europe</v>
          </cell>
        </row>
        <row r="2249">
          <cell r="I2249" t="str">
            <v>Other</v>
          </cell>
        </row>
        <row r="2250">
          <cell r="I2250" t="str">
            <v>Swiss</v>
          </cell>
        </row>
        <row r="2251">
          <cell r="I2251" t="str">
            <v>UK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>
        <row r="34">
          <cell r="J34" t="str">
            <v>Europe</v>
          </cell>
        </row>
      </sheetData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/>
      <sheetData sheetId="210"/>
      <sheetData sheetId="21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trol"/>
      <sheetName val="Valuation"/>
      <sheetName val="MICAP"/>
      <sheetName val="EVA"/>
      <sheetName val="Forecasts_VDF"/>
      <sheetName val="P&amp;L"/>
      <sheetName val="Interims"/>
      <sheetName val="Summary"/>
      <sheetName val="B_Sheet"/>
      <sheetName val="Equity Account "/>
      <sheetName val="C-Flow"/>
      <sheetName val="Input"/>
      <sheetName val="Legal &amp; Tax"/>
      <sheetName val="Business"/>
      <sheetName val="Medical &amp; Scientific"/>
      <sheetName val="Education &amp; Training"/>
      <sheetName val="Trade &amp; Other"/>
      <sheetName val="Acquisitions"/>
      <sheetName val="Free Cash Flow"/>
      <sheetName val="Menù"/>
      <sheetName val="Conto economico"/>
      <sheetName val="Graphs"/>
      <sheetName val="Report"/>
      <sheetName val="Choices"/>
      <sheetName val="Capital"/>
      <sheetName val="Questions"/>
      <sheetName val="IRR Calculations"/>
      <sheetName val="LBO Model"/>
      <sheetName val="Original_PATR_Marzo 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E4">
            <v>6035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6035</v>
          </cell>
        </row>
        <row r="8">
          <cell r="E8">
            <v>4564</v>
          </cell>
        </row>
        <row r="9">
          <cell r="E9">
            <v>1471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1471</v>
          </cell>
        </row>
        <row r="14">
          <cell r="E14">
            <v>252</v>
          </cell>
        </row>
        <row r="15">
          <cell r="E15">
            <v>149</v>
          </cell>
        </row>
        <row r="16">
          <cell r="E16">
            <v>401</v>
          </cell>
        </row>
        <row r="17">
          <cell r="E17">
            <v>1872</v>
          </cell>
        </row>
        <row r="19">
          <cell r="E19">
            <v>1620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5">
          <cell r="E25">
            <v>1620</v>
          </cell>
        </row>
        <row r="26">
          <cell r="E26">
            <v>0</v>
          </cell>
        </row>
        <row r="27">
          <cell r="E27">
            <v>1620</v>
          </cell>
        </row>
        <row r="28">
          <cell r="E28">
            <v>349</v>
          </cell>
        </row>
        <row r="29">
          <cell r="E29">
            <v>1271</v>
          </cell>
        </row>
        <row r="32">
          <cell r="E32">
            <v>0</v>
          </cell>
        </row>
        <row r="33">
          <cell r="E33">
            <v>276</v>
          </cell>
        </row>
        <row r="35">
          <cell r="E35" t="e">
            <v>#REF!</v>
          </cell>
        </row>
        <row r="36">
          <cell r="E36">
            <v>0</v>
          </cell>
        </row>
        <row r="37">
          <cell r="E37" t="e">
            <v>#REF!</v>
          </cell>
        </row>
        <row r="38">
          <cell r="E38">
            <v>0</v>
          </cell>
        </row>
        <row r="39">
          <cell r="E39">
            <v>0</v>
          </cell>
        </row>
        <row r="41">
          <cell r="E41">
            <v>349</v>
          </cell>
        </row>
        <row r="42">
          <cell r="E42" t="e">
            <v>#REF!</v>
          </cell>
        </row>
        <row r="44">
          <cell r="E44">
            <v>276</v>
          </cell>
        </row>
        <row r="45">
          <cell r="E45" t="str">
            <v xml:space="preserve">-- 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5108</v>
          </cell>
        </row>
        <row r="50">
          <cell r="E50">
            <v>5110</v>
          </cell>
        </row>
        <row r="54">
          <cell r="E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5">
          <cell r="E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E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E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</row>
        <row r="59">
          <cell r="E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E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</row>
        <row r="61">
          <cell r="E61">
            <v>0</v>
          </cell>
        </row>
        <row r="62">
          <cell r="E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</row>
        <row r="63">
          <cell r="E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0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 t="str">
            <v xml:space="preserve">--  </v>
          </cell>
        </row>
        <row r="72">
          <cell r="E72">
            <v>0</v>
          </cell>
        </row>
        <row r="81">
          <cell r="E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E84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Inputs"/>
      <sheetName val="_CIQHiddenCacheSheet"/>
      <sheetName val="Comparisons"/>
      <sheetName val="Example Tear Sheet"/>
      <sheetName val="Pharma"/>
      <sheetName val="Pharma - MIN"/>
      <sheetName val="Pharma - 1st Qtle"/>
      <sheetName val="Pharma - MEDIAN"/>
      <sheetName val="Pharma - 3rd Qtle"/>
      <sheetName val="Pharma - MAX"/>
      <sheetName val="GSK"/>
      <sheetName val="NVGN"/>
      <sheetName val="NYSE-SYK"/>
      <sheetName val="Company Report"/>
      <sheetName val="Peer Index Report"/>
      <sheetName val="Peer_Metrics"/>
      <sheetName val="Formula Tab"/>
      <sheetName val="Logg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1">
          <cell r="H21" t="str">
            <v>FTSE 100 Index</v>
          </cell>
        </row>
        <row r="22">
          <cell r="H22" t="str">
            <v>FTSE 350 Index (GBP)</v>
          </cell>
        </row>
        <row r="23">
          <cell r="H23" t="str">
            <v>FTSE 350 (Ex Investment Companies) Index (GBP)</v>
          </cell>
        </row>
        <row r="24">
          <cell r="H24" t="str">
            <v>FTSE All-Share Index (GBP)</v>
          </cell>
        </row>
        <row r="25">
          <cell r="H25" t="str">
            <v>S&amp;P EUROPE 350 - Health Care (Sector)</v>
          </cell>
        </row>
        <row r="26">
          <cell r="H26" t="str">
            <v>S&amp;P EUROPE 350 - Pharmaceuticals, Biotechnology &amp; Life Sciences (Industry Group)</v>
          </cell>
        </row>
        <row r="27">
          <cell r="H27" t="str">
            <v>S&amp;P Global 100 Index</v>
          </cell>
        </row>
        <row r="28">
          <cell r="H28" t="str">
            <v>S&amp;P EUROPE 350</v>
          </cell>
        </row>
        <row r="29">
          <cell r="H29" t="str">
            <v>Dow Jones Global Titans 50 Index</v>
          </cell>
        </row>
      </sheetData>
      <sheetData sheetId="12">
        <row r="21">
          <cell r="H21" t="str">
            <v>NASDAQ Composite Index</v>
          </cell>
        </row>
      </sheetData>
      <sheetData sheetId="13">
        <row r="21">
          <cell r="H21" t="str">
            <v>S&amp;P 500 Equal Weighted Index</v>
          </cell>
        </row>
        <row r="22">
          <cell r="H22" t="str">
            <v>S&amp;P 500 Index</v>
          </cell>
        </row>
        <row r="23">
          <cell r="H23" t="str">
            <v>Russell 3000 Index</v>
          </cell>
        </row>
        <row r="24">
          <cell r="H24" t="str">
            <v>Russell 1000 Index</v>
          </cell>
        </row>
        <row r="25">
          <cell r="H25" t="str">
            <v>S&amp;P 500 Growth Index</v>
          </cell>
        </row>
        <row r="26">
          <cell r="H26" t="str">
            <v>S&amp;P 500 Health Care Equipment (Sub Ind) Index</v>
          </cell>
        </row>
        <row r="27">
          <cell r="H27" t="str">
            <v>S&amp;P 500 Health Care Equipment &amp; Supplies (Industry) Index</v>
          </cell>
        </row>
        <row r="28">
          <cell r="H28" t="str">
            <v>S&amp;P 500 Sector Indices - Health Care Sector Index</v>
          </cell>
        </row>
        <row r="29">
          <cell r="H29" t="str">
            <v>S&amp;P 500 Health Care Equipment &amp; Services (Industry Group) Index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IQ_LinkingNames"/>
      <sheetName val="MEP"/>
    </sheetNames>
    <sheetDataSet>
      <sheetData sheetId="0" refreshError="1"/>
      <sheetData sheetId="1">
        <row r="15">
          <cell r="O15">
            <v>1</v>
          </cell>
        </row>
      </sheetData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NCIO"/>
      <sheetName val="Ipotesi"/>
      <sheetName val="Riepilogo"/>
      <sheetName val="Entrate "/>
      <sheetName val="Uscite"/>
      <sheetName val="Saldi"/>
      <sheetName val="Conto investimenti"/>
      <sheetName val="Conto finanziamenti"/>
      <sheetName val="Conto economico (1' parte)"/>
      <sheetName val="Conto economico (2' parte)  "/>
      <sheetName val="Ipotesi Traffico"/>
      <sheetName val="Interessi"/>
      <sheetName val="Proced."/>
      <sheetName val="Costi Esercizio  "/>
      <sheetName val="Dettaglio Costi"/>
      <sheetName val="Manutenzione e rinnovi    "/>
      <sheetName val="Manuten. ordinaria e rinnovi"/>
      <sheetName val="Manutenzione straordinaria"/>
      <sheetName val="Opere e completamenti"/>
      <sheetName val="Investim.N.O."/>
      <sheetName val="Completamenti"/>
      <sheetName val="Op.Comp."/>
      <sheetName val="Conto ANAS"/>
      <sheetName val="Fondo Ammortamento"/>
      <sheetName val="PFIN.xls n.  20"/>
      <sheetName val="Mutui stipulati n.o."/>
      <sheetName val="Mutui stipulati n.o.Senza"/>
      <sheetName val="Nuovi Mutui"/>
      <sheetName val="proce2"/>
      <sheetName val="ChiamaDB"/>
      <sheetName val="elmutgar.xls (2)"/>
      <sheetName val="Patrimonio netto"/>
      <sheetName val="Rimod.Rimborsi"/>
      <sheetName val="Appoggio"/>
      <sheetName val="Interessi Fondo"/>
      <sheetName val="Indici"/>
      <sheetName val="FORMULE"/>
      <sheetName val="Modulo1"/>
      <sheetName val="Riepilogo (2)"/>
      <sheetName val="MESSAGGI"/>
      <sheetName val="Note"/>
      <sheetName val="STAMPA"/>
      <sheetName val="sales vol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OTHFA-1"/>
      <sheetName val="OTHFA-2"/>
      <sheetName val="P&amp;M-1"/>
      <sheetName val="P&amp;M-2"/>
      <sheetName val="FA2"/>
      <sheetName val="JOURNAL"/>
      <sheetName val="Sheet2"/>
      <sheetName val="Sheet1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LL"/>
      <sheetName val="Annual St"/>
      <sheetName val="Input"/>
      <sheetName val="Workings"/>
      <sheetName val="Questions"/>
      <sheetName val="Valuation"/>
      <sheetName val="Revenue"/>
      <sheetName val="Statements"/>
      <sheetName val="Input-Time"/>
      <sheetName val="Solve&amp;Print"/>
      <sheetName val="Construction"/>
      <sheetName val="Debt"/>
      <sheetName val="Funding"/>
      <sheetName val="O&amp;M"/>
      <sheetName val="Tariff"/>
      <sheetName val="Early Gene"/>
      <sheetName val="Summary"/>
      <sheetName val="Escalation"/>
      <sheetName val="Ratios"/>
      <sheetName val="Tax &amp; Dep"/>
      <sheetName val="Repay Profiles"/>
      <sheetName val="CFADS vs DS"/>
      <sheetName val="DSCR vs PA DSC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i"/>
      <sheetName val="Investimenti"/>
      <sheetName val="Dotaz. personale UU.OO"/>
      <sheetName val="Personale totale"/>
      <sheetName val="Ricavi per UU.OO"/>
      <sheetName val="Dett.Costi"/>
      <sheetName val="Conto Econ.totale"/>
      <sheetName val="Analisi"/>
      <sheetName val="Grafici"/>
      <sheetName val="Ammortamento"/>
      <sheetName val="Sintesi"/>
      <sheetName val="Dotaz__personale_UU_OO"/>
      <sheetName val="Personale_totale"/>
      <sheetName val="Ricavi_per_UU_OO"/>
      <sheetName val="Dett_Costi"/>
      <sheetName val="Conto_Econ_totale"/>
      <sheetName val="exl"/>
      <sheetName val="BP GB I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>
        <row r="5">
          <cell r="E5" t="str">
            <v>|CNY</v>
          </cell>
        </row>
      </sheetData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  <sheetName val="Assumptions"/>
      <sheetName val="Revenue"/>
      <sheetName val="Opex"/>
      <sheetName val="TFR"/>
      <sheetName val="Working capital"/>
      <sheetName val="Capex"/>
      <sheetName val="G"/>
      <sheetName val="Start-up financing"/>
      <sheetName val="Local borrowing"/>
      <sheetName val="Financial Statements"/>
      <sheetName val="opex BOT"/>
      <sheetName val="perso BOT"/>
      <sheetName val="personnel"/>
      <sheetName val="BOT 100%"/>
      <sheetName val="FS 100% sans cs"/>
      <sheetName val="FS 70% s.c cs"/>
      <sheetName val="interface mat"/>
      <sheetName val="Ratios"/>
      <sheetName val="Ratios Enel"/>
      <sheetName val="WK Graphics"/>
      <sheetName val="General Graphics"/>
      <sheetName val="Summary"/>
      <sheetName val="Parameters"/>
      <sheetName val="Working_capital"/>
      <sheetName val="Start-up_financing"/>
      <sheetName val="Local_borrowing"/>
      <sheetName val="Financial_Statements"/>
      <sheetName val="opex_BOT"/>
      <sheetName val="perso_BOT"/>
      <sheetName val="BOT_100%"/>
      <sheetName val="FS_100%_sans_cs"/>
      <sheetName val="FS_70%_s_c_cs"/>
      <sheetName val="interface_mat"/>
      <sheetName val="Ratios_Enel"/>
      <sheetName val="WK_Graphics"/>
      <sheetName val="General_Graphics"/>
      <sheetName val="mdcmen"/>
      <sheetName val="RDOTOT"/>
      <sheetName val="Working_capital1"/>
      <sheetName val="Start-up_financing1"/>
      <sheetName val="Local_borrowing1"/>
      <sheetName val="Financial_Statements1"/>
      <sheetName val="opex_BOT1"/>
      <sheetName val="perso_BOT1"/>
      <sheetName val="BOT_100%1"/>
      <sheetName val="FS_100%_sans_cs1"/>
      <sheetName val="FS_70%_s_c_cs1"/>
      <sheetName val="interface_mat1"/>
      <sheetName val="Ratios_Enel1"/>
      <sheetName val="WK_Graphics1"/>
      <sheetName val="General_Graphics1"/>
      <sheetName val="Working_capital2"/>
      <sheetName val="Start-up_financing2"/>
      <sheetName val="Local_borrowing2"/>
      <sheetName val="Financial_Statements2"/>
      <sheetName val="opex_BOT2"/>
      <sheetName val="perso_BOT2"/>
      <sheetName val="BOT_100%2"/>
      <sheetName val="FS_100%_sans_cs2"/>
      <sheetName val="FS_70%_s_c_cs2"/>
      <sheetName val="interface_mat2"/>
      <sheetName val="Ratios_Enel2"/>
      <sheetName val="WK_Graphics2"/>
      <sheetName val="General_Graphics2"/>
      <sheetName val="O"/>
      <sheetName val="Working_capital3"/>
      <sheetName val="Start-up_financing3"/>
      <sheetName val="Local_borrowing3"/>
      <sheetName val="Financial_Statements3"/>
      <sheetName val="opex_BOT3"/>
      <sheetName val="perso_BOT3"/>
      <sheetName val="BOT_100%3"/>
      <sheetName val="FS_100%_sans_cs3"/>
      <sheetName val="FS_70%_s_c_cs3"/>
      <sheetName val="interface_mat3"/>
      <sheetName val="Ratios_Enel3"/>
      <sheetName val="WK_Graphics3"/>
      <sheetName val="General_Graphics3"/>
      <sheetName val="Conto Economico MG di Morandi G"/>
      <sheetName val="fORMULA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2">
          <cell r="D2" t="str">
            <v>BP 500</v>
          </cell>
        </row>
        <row r="3">
          <cell r="A3" t="str">
            <v>Anno inizio progetto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Prämissen1"/>
      <sheetName val="Prämissen2"/>
      <sheetName val="Prämissen3"/>
      <sheetName val="Ausgabenplan"/>
      <sheetName val="kalkAbschreib"/>
      <sheetName val="Seite 1"/>
      <sheetName val="Seite 2"/>
      <sheetName val="Seite 3"/>
      <sheetName val="Modul1"/>
    </sheetNames>
    <sheetDataSet>
      <sheetData sheetId="0" refreshError="1">
        <row r="32">
          <cell r="E32">
            <v>1</v>
          </cell>
          <cell r="F32">
            <v>2</v>
          </cell>
          <cell r="G32">
            <v>3</v>
          </cell>
          <cell r="H32">
            <v>4</v>
          </cell>
          <cell r="I32">
            <v>5</v>
          </cell>
          <cell r="J32">
            <v>6</v>
          </cell>
          <cell r="K32">
            <v>7</v>
          </cell>
          <cell r="L32">
            <v>8</v>
          </cell>
          <cell r="M32">
            <v>9</v>
          </cell>
          <cell r="N32">
            <v>10</v>
          </cell>
          <cell r="O32">
            <v>11</v>
          </cell>
          <cell r="P32">
            <v>12</v>
          </cell>
          <cell r="Q32">
            <v>13</v>
          </cell>
          <cell r="R32">
            <v>14</v>
          </cell>
          <cell r="S32">
            <v>15</v>
          </cell>
          <cell r="T32">
            <v>16</v>
          </cell>
          <cell r="U32">
            <v>17</v>
          </cell>
          <cell r="V32">
            <v>18</v>
          </cell>
          <cell r="W32">
            <v>19</v>
          </cell>
          <cell r="X32">
            <v>20</v>
          </cell>
        </row>
        <row r="77">
          <cell r="E77">
            <v>-3.2223499999999996</v>
          </cell>
          <cell r="F77">
            <v>-0.94346499999999922</v>
          </cell>
          <cell r="G77">
            <v>1.7632630000000009</v>
          </cell>
          <cell r="H77">
            <v>4.6448224900000001</v>
          </cell>
          <cell r="I77">
            <v>7.7085514772000021</v>
          </cell>
          <cell r="J77">
            <v>10.962154964641002</v>
          </cell>
          <cell r="K77">
            <v>14.413723303861483</v>
          </cell>
          <cell r="L77">
            <v>18.071751465272641</v>
          </cell>
          <cell r="M77">
            <v>21.945159272140902</v>
          </cell>
          <cell r="N77">
            <v>26.043312646360715</v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</row>
        <row r="78">
          <cell r="E78">
            <v>-4.4196174999999993</v>
          </cell>
          <cell r="F78">
            <v>-3.2562527499999998</v>
          </cell>
          <cell r="G78">
            <v>-1.9431429499999995</v>
          </cell>
          <cell r="H78">
            <v>-0.56884212849999949</v>
          </cell>
          <cell r="I78">
            <v>0.86921801702000079</v>
          </cell>
          <cell r="J78">
            <v>2.3737342376243507</v>
          </cell>
          <cell r="K78">
            <v>3.9475381563515186</v>
          </cell>
          <cell r="L78">
            <v>5.5936030128454242</v>
          </cell>
          <cell r="M78">
            <v>7.315050745249315</v>
          </cell>
          <cell r="N78">
            <v>9.1151594262262474</v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Advent colour theme">
      <a:dk1>
        <a:srgbClr val="231F20"/>
      </a:dk1>
      <a:lt1>
        <a:sysClr val="window" lastClr="FFFFFF"/>
      </a:lt1>
      <a:dk2>
        <a:srgbClr val="C7AC65"/>
      </a:dk2>
      <a:lt2>
        <a:srgbClr val="D9D9D9"/>
      </a:lt2>
      <a:accent1>
        <a:srgbClr val="B1B1B1"/>
      </a:accent1>
      <a:accent2>
        <a:srgbClr val="5F5F5F"/>
      </a:accent2>
      <a:accent3>
        <a:srgbClr val="00B0E6"/>
      </a:accent3>
      <a:accent4>
        <a:srgbClr val="7F7F7F"/>
      </a:accent4>
      <a:accent5>
        <a:srgbClr val="D1D1D1"/>
      </a:accent5>
      <a:accent6>
        <a:srgbClr val="1477B4"/>
      </a:accent6>
      <a:hlink>
        <a:srgbClr val="00B0E6"/>
      </a:hlink>
      <a:folHlink>
        <a:srgbClr val="5F5F5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8BA1058-593E-47A5-AAC0-0F96094C1ECA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f4926983-7a92-4d48-806f-ace8f07c767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FCC79-7C3E-4D3E-9BCC-9CE997308194}">
  <sheetPr>
    <tabColor theme="6" tint="0.79998168889431442"/>
  </sheetPr>
  <dimension ref="A1:M11"/>
  <sheetViews>
    <sheetView showGridLines="0" view="pageBreakPreview" zoomScale="115" zoomScaleNormal="100" zoomScaleSheetLayoutView="115" workbookViewId="0">
      <selection activeCell="B8" sqref="B8"/>
    </sheetView>
  </sheetViews>
  <sheetFormatPr defaultColWidth="8.6640625" defaultRowHeight="24.9" customHeight="1" x14ac:dyDescent="0.25"/>
  <cols>
    <col min="1" max="1" width="3" style="309" customWidth="1"/>
    <col min="2" max="2" width="25.6640625" style="309" customWidth="1"/>
    <col min="3" max="12" width="8.6640625" style="309" customWidth="1"/>
    <col min="13" max="13" width="1.6640625" style="309" customWidth="1"/>
    <col min="14" max="16384" width="8.6640625" style="309"/>
  </cols>
  <sheetData>
    <row r="1" spans="1:13" ht="7.95" customHeight="1" x14ac:dyDescent="0.25">
      <c r="A1" s="310"/>
      <c r="B1" s="4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</row>
    <row r="2" spans="1:13" ht="24.9" customHeight="1" x14ac:dyDescent="0.25">
      <c r="A2" s="311"/>
      <c r="B2" s="724" t="str">
        <f>"Cover - "&amp;name</f>
        <v>Cover - Marle</v>
      </c>
      <c r="C2" s="725"/>
      <c r="D2" s="725"/>
      <c r="E2" s="725"/>
      <c r="F2" s="725"/>
      <c r="G2" s="725"/>
      <c r="H2" s="725"/>
      <c r="I2" s="725"/>
      <c r="J2" s="725"/>
      <c r="K2" s="725"/>
      <c r="L2" s="726"/>
      <c r="M2" s="315"/>
    </row>
    <row r="3" spans="1:13" ht="7.95" customHeight="1" x14ac:dyDescent="0.25">
      <c r="A3" s="311"/>
      <c r="B3" s="727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315"/>
    </row>
    <row r="4" spans="1:13" ht="8.1" customHeight="1" x14ac:dyDescent="0.25">
      <c r="A4" s="311"/>
      <c r="B4" s="723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</row>
    <row r="5" spans="1:13" ht="24.9" customHeight="1" x14ac:dyDescent="0.25">
      <c r="A5" s="318"/>
      <c r="B5" s="735" t="s">
        <v>0</v>
      </c>
      <c r="C5" s="729"/>
      <c r="D5" s="729"/>
      <c r="E5" s="730">
        <f ca="1">TODAY()</f>
        <v>46140</v>
      </c>
      <c r="F5" s="731"/>
      <c r="G5" s="722"/>
      <c r="H5" s="722"/>
      <c r="I5" s="722"/>
      <c r="J5" s="722"/>
      <c r="K5" s="722"/>
      <c r="L5" s="722"/>
      <c r="M5" s="722"/>
    </row>
    <row r="6" spans="1:13" ht="24.9" customHeight="1" x14ac:dyDescent="0.25">
      <c r="A6" s="326"/>
      <c r="B6" s="736" t="s">
        <v>445</v>
      </c>
      <c r="C6" s="732"/>
      <c r="D6" s="336"/>
      <c r="E6" s="733" t="str">
        <f ca="1">Consolidated!D7</f>
        <v>Advent Base Case</v>
      </c>
      <c r="F6" s="734"/>
      <c r="G6" s="722"/>
      <c r="H6" s="578"/>
      <c r="I6" s="578"/>
      <c r="J6" s="578"/>
      <c r="K6" s="722"/>
      <c r="L6" s="578"/>
      <c r="M6" s="578"/>
    </row>
    <row r="7" spans="1:13" ht="24.9" customHeight="1" x14ac:dyDescent="0.25">
      <c r="A7" s="318"/>
      <c r="B7" s="578"/>
      <c r="C7" s="578"/>
      <c r="E7" s="578"/>
      <c r="M7" s="578"/>
    </row>
    <row r="8" spans="1:13" s="321" customFormat="1" ht="24.9" customHeight="1" x14ac:dyDescent="0.25">
      <c r="B8" s="361" t="s">
        <v>1</v>
      </c>
      <c r="D8" s="1301" t="b">
        <f ca="1">AND(D9:D12)</f>
        <v>1</v>
      </c>
    </row>
    <row r="9" spans="1:13" ht="24.9" customHeight="1" x14ac:dyDescent="0.25">
      <c r="B9" s="309" t="s">
        <v>2</v>
      </c>
      <c r="D9" s="1273" t="b">
        <f ca="1">LBO!U13</f>
        <v>1</v>
      </c>
    </row>
    <row r="10" spans="1:13" ht="24.9" customHeight="1" x14ac:dyDescent="0.25">
      <c r="B10" s="309" t="s">
        <v>3</v>
      </c>
      <c r="D10" s="1273" t="b">
        <f ca="1">LBO!U19</f>
        <v>1</v>
      </c>
    </row>
    <row r="11" spans="1:13" ht="24.9" customHeight="1" x14ac:dyDescent="0.25">
      <c r="B11" s="309" t="s">
        <v>4</v>
      </c>
      <c r="D11" s="1273" t="b">
        <f ca="1">LBO!U20</f>
        <v>1</v>
      </c>
    </row>
  </sheetData>
  <conditionalFormatting sqref="D8:D11">
    <cfRule type="cellIs" dxfId="17" priority="1" operator="equal">
      <formula>TRUE</formula>
    </cfRule>
  </conditionalFormatting>
  <pageMargins left="0.7" right="0.7" top="0.75" bottom="0.75" header="0.3" footer="0.3"/>
  <pageSetup paperSize="9" scale="75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F4E7E-96D3-4168-8361-82FA9487DB12}">
  <sheetPr>
    <tabColor rgb="FFCCFFCC"/>
    <pageSetUpPr fitToPage="1"/>
  </sheetPr>
  <dimension ref="A1:BG98"/>
  <sheetViews>
    <sheetView showGridLines="0" view="pageBreakPreview" zoomScaleNormal="100" zoomScaleSheetLayoutView="100" workbookViewId="0">
      <pane xSplit="8" ySplit="6" topLeftCell="I7" activePane="bottomRight" state="frozen"/>
      <selection activeCell="L73" sqref="L73"/>
      <selection pane="topRight" activeCell="L73" sqref="L73"/>
      <selection pane="bottomLeft" activeCell="L73" sqref="L73"/>
      <selection pane="bottomRight" activeCell="I7" sqref="I7"/>
    </sheetView>
  </sheetViews>
  <sheetFormatPr defaultColWidth="0" defaultRowHeight="15" customHeight="1" x14ac:dyDescent="0.25"/>
  <cols>
    <col min="1" max="1" width="1.6640625" style="309" customWidth="1"/>
    <col min="2" max="2" width="3.44140625" style="318" customWidth="1"/>
    <col min="3" max="3" width="1.6640625" style="318" customWidth="1"/>
    <col min="4" max="4" width="32.6640625" style="309" bestFit="1" customWidth="1"/>
    <col min="5" max="5" width="3.44140625" style="309" customWidth="1"/>
    <col min="6" max="7" width="8.88671875" style="309" customWidth="1"/>
    <col min="8" max="8" width="3.44140625" style="309" customWidth="1"/>
    <col min="9" max="19" width="9.109375" style="309" customWidth="1"/>
    <col min="20" max="20" width="3.44140625" style="309" customWidth="1"/>
    <col min="21" max="21" width="9.109375" style="309" customWidth="1"/>
    <col min="22" max="24" width="3.44140625" style="309" customWidth="1"/>
    <col min="25" max="59" width="0" style="309" hidden="1" customWidth="1"/>
    <col min="60" max="16384" width="9.109375" style="309" hidden="1"/>
  </cols>
  <sheetData>
    <row r="1" spans="2:22" ht="15" customHeight="1" x14ac:dyDescent="0.25">
      <c r="B1" s="310"/>
      <c r="C1" s="310"/>
    </row>
    <row r="2" spans="2:22" ht="15" customHeight="1" x14ac:dyDescent="0.25">
      <c r="B2" s="311"/>
      <c r="C2" s="311"/>
      <c r="D2" s="312"/>
      <c r="M2" s="313"/>
      <c r="O2" s="346">
        <f ca="1">LBO!N2</f>
        <v>0.19445137381553648</v>
      </c>
      <c r="P2" s="900">
        <f ca="1">LBO!O2</f>
        <v>2.4325052361629074</v>
      </c>
    </row>
    <row r="3" spans="2:22" s="315" customFormat="1" ht="15" customHeight="1" x14ac:dyDescent="0.25">
      <c r="B3" s="310"/>
      <c r="C3" s="310"/>
      <c r="D3" s="347" t="str">
        <f>name</f>
        <v>Marle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</row>
    <row r="4" spans="2:22" ht="15" customHeight="1" x14ac:dyDescent="0.25">
      <c r="B4" s="311"/>
      <c r="C4" s="311"/>
      <c r="D4" s="312" t="str">
        <f ca="1">RIGHT(CELL("filename",D4),LEN(CELL("filename",D4))-FIND("]",CELL("filename",D4)))</f>
        <v>M&amp;A</v>
      </c>
      <c r="M4" s="313">
        <f>FYE</f>
        <v>46295</v>
      </c>
    </row>
    <row r="5" spans="2:22" ht="15" customHeight="1" x14ac:dyDescent="0.25">
      <c r="D5" s="312"/>
      <c r="F5" s="319" t="b">
        <f ca="1">Cover!D8</f>
        <v>1</v>
      </c>
      <c r="G5" s="319"/>
      <c r="I5" s="320">
        <f>J5-1</f>
        <v>-4</v>
      </c>
      <c r="J5" s="320">
        <f>K5-1</f>
        <v>-3</v>
      </c>
      <c r="K5" s="320">
        <f>L5-1</f>
        <v>-2</v>
      </c>
      <c r="L5" s="320">
        <f>M5-1</f>
        <v>-1</v>
      </c>
      <c r="M5" s="320">
        <v>0</v>
      </c>
      <c r="N5" s="320">
        <f t="shared" ref="N5:S5" si="0">M5+1</f>
        <v>1</v>
      </c>
      <c r="O5" s="320">
        <f t="shared" si="0"/>
        <v>2</v>
      </c>
      <c r="P5" s="320">
        <f t="shared" si="0"/>
        <v>3</v>
      </c>
      <c r="Q5" s="320">
        <f t="shared" si="0"/>
        <v>4</v>
      </c>
      <c r="R5" s="320">
        <f t="shared" si="0"/>
        <v>5</v>
      </c>
      <c r="S5" s="320">
        <f t="shared" si="0"/>
        <v>6</v>
      </c>
      <c r="U5" s="325" t="s">
        <v>56</v>
      </c>
    </row>
    <row r="6" spans="2:22" ht="15" customHeight="1" x14ac:dyDescent="0.25">
      <c r="D6" s="312"/>
      <c r="I6" s="322">
        <f>EOMONTH($M$6,I5*12)</f>
        <v>44834</v>
      </c>
      <c r="J6" s="322">
        <f>EOMONTH($M$6,J5*12)</f>
        <v>45199</v>
      </c>
      <c r="K6" s="322">
        <f>EOMONTH($M$6,K5*12)</f>
        <v>45565</v>
      </c>
      <c r="L6" s="322">
        <f>EOMONTH($M$6,L5*12)</f>
        <v>45930</v>
      </c>
      <c r="M6" s="323">
        <f>M4</f>
        <v>46295</v>
      </c>
      <c r="N6" s="324">
        <f t="shared" ref="N6:S6" si="1">EOMONTH($M$6,N5*12)</f>
        <v>46660</v>
      </c>
      <c r="O6" s="324">
        <f t="shared" si="1"/>
        <v>47026</v>
      </c>
      <c r="P6" s="324">
        <f t="shared" si="1"/>
        <v>47391</v>
      </c>
      <c r="Q6" s="324">
        <f t="shared" si="1"/>
        <v>47756</v>
      </c>
      <c r="R6" s="324">
        <f t="shared" si="1"/>
        <v>48121</v>
      </c>
      <c r="S6" s="324">
        <f t="shared" si="1"/>
        <v>48487</v>
      </c>
      <c r="U6" s="355" t="str">
        <f>+TEXT(M6,"yy")&amp;"-"&amp;TEXT(R6,"yy")</f>
        <v>26-31</v>
      </c>
    </row>
    <row r="7" spans="2:22" ht="15" customHeight="1" x14ac:dyDescent="0.25">
      <c r="B7" s="326"/>
      <c r="C7" s="326"/>
      <c r="D7" s="991" t="str">
        <f ca="1">'Standalone P&amp;L'!D7</f>
        <v>Advent Base Case</v>
      </c>
      <c r="E7" s="989"/>
      <c r="F7" s="990">
        <f>'Standalone P&amp;L'!F7</f>
        <v>2</v>
      </c>
      <c r="I7" s="327" t="s">
        <v>320</v>
      </c>
      <c r="J7" s="320"/>
      <c r="K7" s="320"/>
      <c r="L7" s="320"/>
      <c r="M7" s="328" t="e">
        <f>CHOOSE($F$7,#REF!,#REF!,#REF!)</f>
        <v>#REF!</v>
      </c>
      <c r="N7" s="328" t="e">
        <f>CHOOSE($F$7,#REF!,#REF!,#REF!)</f>
        <v>#REF!</v>
      </c>
      <c r="O7" s="328" t="e">
        <f>CHOOSE($F$7,#REF!,#REF!,#REF!)</f>
        <v>#REF!</v>
      </c>
      <c r="P7" s="328" t="e">
        <f>CHOOSE($F$7,#REF!,#REF!,#REF!)</f>
        <v>#REF!</v>
      </c>
      <c r="Q7" s="328" t="e">
        <f>CHOOSE($F$7,#REF!,#REF!,#REF!)</f>
        <v>#REF!</v>
      </c>
      <c r="R7" s="328" t="e">
        <f>CHOOSE($F$7,#REF!,#REF!,#REF!)</f>
        <v>#REF!</v>
      </c>
      <c r="S7" s="328" t="e">
        <f>CHOOSE($F$7,#REF!,#REF!,#REF!)</f>
        <v>#REF!</v>
      </c>
      <c r="T7" s="320"/>
    </row>
    <row r="9" spans="2:22" ht="15" customHeight="1" x14ac:dyDescent="0.25">
      <c r="D9" s="361" t="s">
        <v>587</v>
      </c>
    </row>
    <row r="10" spans="2:22" ht="15" customHeight="1" x14ac:dyDescent="0.25">
      <c r="D10" s="309" t="s">
        <v>586</v>
      </c>
      <c r="F10" s="1021">
        <f>LBO!AC47</f>
        <v>0</v>
      </c>
    </row>
    <row r="12" spans="2:22" ht="15" customHeight="1" x14ac:dyDescent="0.25">
      <c r="D12" s="361" t="s">
        <v>588</v>
      </c>
    </row>
    <row r="13" spans="2:22" ht="15" customHeight="1" x14ac:dyDescent="0.25">
      <c r="D13" s="309" t="s">
        <v>407</v>
      </c>
      <c r="F13" s="992">
        <f>LBO!AC46</f>
        <v>0</v>
      </c>
    </row>
    <row r="15" spans="2:22" ht="15" customHeight="1" x14ac:dyDescent="0.25">
      <c r="B15" s="765">
        <f ca="1">MAX(OFFSET($B$1,0,0,ROW(B15)-1))+1</f>
        <v>1</v>
      </c>
      <c r="C15" s="349"/>
      <c r="D15" s="344" t="s">
        <v>578</v>
      </c>
      <c r="E15" s="345"/>
      <c r="F15" s="345"/>
      <c r="G15" s="345"/>
      <c r="H15" s="345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U15" s="345"/>
      <c r="V15" s="345"/>
    </row>
    <row r="16" spans="2:22" ht="15" customHeight="1" x14ac:dyDescent="0.25"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1248"/>
    </row>
    <row r="17" spans="2:21" s="321" customFormat="1" ht="15" customHeight="1" x14ac:dyDescent="0.25">
      <c r="B17" s="318"/>
      <c r="C17" s="318"/>
      <c r="D17" s="937" t="s">
        <v>176</v>
      </c>
      <c r="I17" s="988"/>
      <c r="J17" s="988"/>
      <c r="K17" s="988"/>
      <c r="L17" s="988"/>
      <c r="M17" s="988"/>
      <c r="N17" s="1433">
        <f>N76*$F$10</f>
        <v>0</v>
      </c>
      <c r="O17" s="1433">
        <f t="shared" ref="O17:S17" si="2">O76*$F$10</f>
        <v>0</v>
      </c>
      <c r="P17" s="1433">
        <f t="shared" si="2"/>
        <v>0</v>
      </c>
      <c r="Q17" s="1433">
        <f t="shared" si="2"/>
        <v>0</v>
      </c>
      <c r="R17" s="1433">
        <f t="shared" si="2"/>
        <v>0</v>
      </c>
      <c r="S17" s="1433">
        <f t="shared" si="2"/>
        <v>0</v>
      </c>
      <c r="T17" s="335"/>
      <c r="U17" s="339"/>
    </row>
    <row r="18" spans="2:21" s="321" customFormat="1" ht="15" customHeight="1" x14ac:dyDescent="0.25">
      <c r="B18" s="318"/>
      <c r="C18" s="318"/>
      <c r="D18" s="937" t="s">
        <v>18</v>
      </c>
      <c r="I18" s="988"/>
      <c r="J18" s="988"/>
      <c r="K18" s="988"/>
      <c r="L18" s="988"/>
      <c r="M18" s="988"/>
      <c r="N18" s="1433">
        <f t="shared" ref="N18:S18" si="3">N93*$F$10</f>
        <v>0</v>
      </c>
      <c r="O18" s="1433">
        <f t="shared" si="3"/>
        <v>0</v>
      </c>
      <c r="P18" s="1433">
        <f t="shared" si="3"/>
        <v>0</v>
      </c>
      <c r="Q18" s="1433">
        <f t="shared" si="3"/>
        <v>0</v>
      </c>
      <c r="R18" s="1433">
        <f t="shared" si="3"/>
        <v>0</v>
      </c>
      <c r="S18" s="1433">
        <f t="shared" si="3"/>
        <v>0</v>
      </c>
      <c r="T18" s="335"/>
      <c r="U18" s="1248"/>
    </row>
    <row r="19" spans="2:21" s="321" customFormat="1" ht="15" customHeight="1" x14ac:dyDescent="0.25">
      <c r="B19" s="318"/>
      <c r="C19" s="318"/>
      <c r="D19" s="338" t="s">
        <v>335</v>
      </c>
      <c r="I19" s="988"/>
      <c r="J19" s="988"/>
      <c r="K19" s="988"/>
      <c r="L19" s="988"/>
      <c r="M19" s="988"/>
      <c r="N19" s="1247" t="e">
        <f>N18/N$17</f>
        <v>#DIV/0!</v>
      </c>
      <c r="O19" s="1247" t="e">
        <f t="shared" ref="O19:R19" si="4">O18/O$17</f>
        <v>#DIV/0!</v>
      </c>
      <c r="P19" s="1247" t="e">
        <f t="shared" si="4"/>
        <v>#DIV/0!</v>
      </c>
      <c r="Q19" s="1247" t="e">
        <f t="shared" si="4"/>
        <v>#DIV/0!</v>
      </c>
      <c r="R19" s="1247" t="e">
        <f t="shared" si="4"/>
        <v>#DIV/0!</v>
      </c>
      <c r="S19" s="1247" t="e">
        <f>S18/S$17</f>
        <v>#DIV/0!</v>
      </c>
      <c r="T19" s="335"/>
      <c r="U19" s="339"/>
    </row>
    <row r="20" spans="2:21" s="321" customFormat="1" ht="15" customHeight="1" x14ac:dyDescent="0.25">
      <c r="B20" s="318"/>
      <c r="C20" s="318"/>
      <c r="D20" s="937" t="s">
        <v>449</v>
      </c>
      <c r="I20" s="988"/>
      <c r="J20" s="988"/>
      <c r="K20" s="988"/>
      <c r="L20" s="988"/>
      <c r="M20" s="988"/>
      <c r="N20" s="1433">
        <f t="shared" ref="N20:S20" si="5">N96*$F$10</f>
        <v>0</v>
      </c>
      <c r="O20" s="1433">
        <f t="shared" si="5"/>
        <v>0</v>
      </c>
      <c r="P20" s="1433">
        <f t="shared" si="5"/>
        <v>0</v>
      </c>
      <c r="Q20" s="1433">
        <f t="shared" si="5"/>
        <v>0</v>
      </c>
      <c r="R20" s="1433">
        <f t="shared" si="5"/>
        <v>0</v>
      </c>
      <c r="S20" s="1433">
        <f t="shared" si="5"/>
        <v>0</v>
      </c>
      <c r="T20" s="335"/>
      <c r="U20" s="339"/>
    </row>
    <row r="21" spans="2:21" s="321" customFormat="1" ht="15" customHeight="1" x14ac:dyDescent="0.25">
      <c r="B21" s="318"/>
      <c r="C21" s="318"/>
      <c r="D21" s="338" t="s">
        <v>602</v>
      </c>
      <c r="I21" s="988"/>
      <c r="J21" s="988"/>
      <c r="K21" s="988"/>
      <c r="L21" s="988"/>
      <c r="M21" s="988"/>
      <c r="N21" s="1247" t="e">
        <f>N20/N$17*-1</f>
        <v>#DIV/0!</v>
      </c>
      <c r="O21" s="1247" t="e">
        <f t="shared" ref="O21:S21" si="6">O20/O$17*-1</f>
        <v>#DIV/0!</v>
      </c>
      <c r="P21" s="1247" t="e">
        <f t="shared" si="6"/>
        <v>#DIV/0!</v>
      </c>
      <c r="Q21" s="1247" t="e">
        <f t="shared" si="6"/>
        <v>#DIV/0!</v>
      </c>
      <c r="R21" s="1247" t="e">
        <f t="shared" si="6"/>
        <v>#DIV/0!</v>
      </c>
      <c r="S21" s="1247" t="e">
        <f t="shared" si="6"/>
        <v>#DIV/0!</v>
      </c>
      <c r="T21" s="335"/>
      <c r="U21" s="339"/>
    </row>
    <row r="22" spans="2:21" s="321" customFormat="1" ht="15" customHeight="1" x14ac:dyDescent="0.25">
      <c r="B22" s="318"/>
      <c r="C22" s="318"/>
      <c r="D22" s="937" t="s">
        <v>75</v>
      </c>
      <c r="I22" s="988"/>
      <c r="J22" s="988"/>
      <c r="K22" s="988"/>
      <c r="L22" s="988"/>
      <c r="M22" s="988"/>
      <c r="N22" s="1433">
        <f>N18+N20</f>
        <v>0</v>
      </c>
      <c r="O22" s="1433">
        <f t="shared" ref="O22:S22" si="7">O18+O20</f>
        <v>0</v>
      </c>
      <c r="P22" s="1433">
        <f t="shared" si="7"/>
        <v>0</v>
      </c>
      <c r="Q22" s="1433">
        <f t="shared" si="7"/>
        <v>0</v>
      </c>
      <c r="R22" s="1433">
        <f t="shared" si="7"/>
        <v>0</v>
      </c>
      <c r="S22" s="1433">
        <f t="shared" si="7"/>
        <v>0</v>
      </c>
      <c r="T22" s="335"/>
      <c r="U22" s="339"/>
    </row>
    <row r="23" spans="2:21" s="321" customFormat="1" ht="15" customHeight="1" x14ac:dyDescent="0.25">
      <c r="B23" s="318"/>
      <c r="C23" s="318"/>
      <c r="D23" s="338" t="s">
        <v>335</v>
      </c>
      <c r="I23" s="988"/>
      <c r="J23" s="988"/>
      <c r="K23" s="988"/>
      <c r="L23" s="988"/>
      <c r="M23" s="988"/>
      <c r="N23" s="1247" t="e">
        <f>N22/N$17</f>
        <v>#DIV/0!</v>
      </c>
      <c r="O23" s="1247" t="e">
        <f t="shared" ref="O23" si="8">O22/O$17</f>
        <v>#DIV/0!</v>
      </c>
      <c r="P23" s="1247" t="e">
        <f t="shared" ref="P23" si="9">P22/P$17</f>
        <v>#DIV/0!</v>
      </c>
      <c r="Q23" s="1247" t="e">
        <f t="shared" ref="Q23" si="10">Q22/Q$17</f>
        <v>#DIV/0!</v>
      </c>
      <c r="R23" s="1247" t="e">
        <f t="shared" ref="R23" si="11">R22/R$17</f>
        <v>#DIV/0!</v>
      </c>
      <c r="S23" s="1247" t="e">
        <f t="shared" ref="S23" si="12">S22/S$17</f>
        <v>#DIV/0!</v>
      </c>
      <c r="T23" s="335"/>
      <c r="U23" s="339"/>
    </row>
    <row r="24" spans="2:21" ht="15" customHeight="1" x14ac:dyDescent="0.25"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1248"/>
    </row>
    <row r="25" spans="2:21" s="321" customFormat="1" ht="15" customHeight="1" x14ac:dyDescent="0.25">
      <c r="B25" s="318"/>
      <c r="C25" s="318"/>
      <c r="D25" s="937" t="s">
        <v>79</v>
      </c>
      <c r="I25" s="329"/>
      <c r="J25" s="329"/>
      <c r="K25" s="329"/>
      <c r="L25" s="365"/>
      <c r="M25" s="988"/>
      <c r="N25" s="1434">
        <f t="shared" ref="N25:S25" si="13">N95*$F$10</f>
        <v>0</v>
      </c>
      <c r="O25" s="1434">
        <f t="shared" si="13"/>
        <v>0</v>
      </c>
      <c r="P25" s="1434">
        <f t="shared" si="13"/>
        <v>0</v>
      </c>
      <c r="Q25" s="1434">
        <f t="shared" si="13"/>
        <v>0</v>
      </c>
      <c r="R25" s="1434">
        <f t="shared" si="13"/>
        <v>0</v>
      </c>
      <c r="S25" s="1434">
        <f t="shared" si="13"/>
        <v>0</v>
      </c>
      <c r="T25" s="335"/>
      <c r="U25" s="339"/>
    </row>
    <row r="26" spans="2:21" s="321" customFormat="1" ht="15" customHeight="1" x14ac:dyDescent="0.25">
      <c r="B26" s="318"/>
      <c r="C26" s="318"/>
      <c r="D26" s="338" t="s">
        <v>602</v>
      </c>
      <c r="I26" s="329"/>
      <c r="J26" s="329"/>
      <c r="K26" s="329"/>
      <c r="L26" s="988"/>
      <c r="M26" s="988"/>
      <c r="N26" s="1247" t="e">
        <f>N25/N$17*-1</f>
        <v>#DIV/0!</v>
      </c>
      <c r="O26" s="1247" t="e">
        <f t="shared" ref="O26" si="14">O25/O$17*-1</f>
        <v>#DIV/0!</v>
      </c>
      <c r="P26" s="1247" t="e">
        <f t="shared" ref="P26" si="15">P25/P$17*-1</f>
        <v>#DIV/0!</v>
      </c>
      <c r="Q26" s="1247" t="e">
        <f t="shared" ref="Q26" si="16">Q25/Q$17*-1</f>
        <v>#DIV/0!</v>
      </c>
      <c r="R26" s="1247" t="e">
        <f t="shared" ref="R26" si="17">R25/R$17*-1</f>
        <v>#DIV/0!</v>
      </c>
      <c r="S26" s="1247" t="e">
        <f t="shared" ref="S26" si="18">S25/S$17*-1</f>
        <v>#DIV/0!</v>
      </c>
      <c r="T26" s="335"/>
      <c r="U26" s="339"/>
    </row>
    <row r="27" spans="2:21" s="321" customFormat="1" ht="15" customHeight="1" x14ac:dyDescent="0.25">
      <c r="B27" s="318"/>
      <c r="C27" s="318"/>
      <c r="D27" s="937" t="s">
        <v>579</v>
      </c>
      <c r="I27" s="329"/>
      <c r="J27" s="329"/>
      <c r="K27" s="329"/>
      <c r="L27" s="365"/>
      <c r="M27" s="988"/>
      <c r="N27" s="1435"/>
      <c r="O27" s="1435">
        <f>O$28*$F$10*(SUM(O$70)-SUM(N$70))*-1</f>
        <v>0</v>
      </c>
      <c r="P27" s="1435">
        <f>(P$28*$F$10*(SUM(P$70:P$71)-SUM(O$70:O$71)))*-1</f>
        <v>0</v>
      </c>
      <c r="Q27" s="1435">
        <f>(Q$28*$F$10*(SUM(Q$70:Q$72)-SUM(P$70:P$72)))*-1</f>
        <v>0</v>
      </c>
      <c r="R27" s="1435">
        <f>(R$28*$F$10*(SUM(R$70:R$73)-SUM(Q$70:Q$73)))*-1</f>
        <v>0</v>
      </c>
      <c r="S27" s="1435">
        <f>(S$28*$F$10*(SUM(S$70:S$74)-SUM(R$70:R$74)))*-1</f>
        <v>0</v>
      </c>
      <c r="T27" s="335"/>
      <c r="U27" s="339"/>
    </row>
    <row r="28" spans="2:21" ht="15" customHeight="1" x14ac:dyDescent="0.25">
      <c r="D28" s="309" t="s">
        <v>580</v>
      </c>
      <c r="I28" s="329"/>
      <c r="J28" s="329"/>
      <c r="K28" s="329"/>
      <c r="L28" s="329"/>
      <c r="M28" s="329"/>
      <c r="N28" s="1247">
        <f>N29</f>
        <v>0.3</v>
      </c>
      <c r="O28" s="1247">
        <f t="shared" ref="O28:S28" si="19">O29</f>
        <v>0.3</v>
      </c>
      <c r="P28" s="1247">
        <f t="shared" si="19"/>
        <v>0.3</v>
      </c>
      <c r="Q28" s="1247">
        <f t="shared" si="19"/>
        <v>0.3</v>
      </c>
      <c r="R28" s="1247">
        <f t="shared" si="19"/>
        <v>0.3</v>
      </c>
      <c r="S28" s="1247">
        <f t="shared" si="19"/>
        <v>0.3</v>
      </c>
      <c r="T28" s="329"/>
      <c r="U28" s="1248"/>
    </row>
    <row r="29" spans="2:21" s="994" customFormat="1" ht="15" customHeight="1" x14ac:dyDescent="0.25">
      <c r="B29" s="996"/>
      <c r="C29" s="996"/>
      <c r="D29" s="994" t="s">
        <v>615</v>
      </c>
      <c r="I29" s="329"/>
      <c r="J29" s="329"/>
      <c r="K29" s="329"/>
      <c r="L29" s="998"/>
      <c r="M29" s="998"/>
      <c r="N29" s="1244">
        <f>'Standalone P&amp;L'!N39</f>
        <v>0.3</v>
      </c>
      <c r="O29" s="1244">
        <f>'Standalone P&amp;L'!O39</f>
        <v>0.3</v>
      </c>
      <c r="P29" s="1244">
        <f>'Standalone P&amp;L'!P39</f>
        <v>0.3</v>
      </c>
      <c r="Q29" s="1244">
        <f>'Standalone P&amp;L'!Q39</f>
        <v>0.3</v>
      </c>
      <c r="R29" s="1244">
        <f>'Standalone P&amp;L'!R39</f>
        <v>0.3</v>
      </c>
      <c r="S29" s="1244">
        <f>'Standalone P&amp;L'!S39</f>
        <v>0.3</v>
      </c>
      <c r="T29" s="998"/>
      <c r="U29" s="1249"/>
    </row>
    <row r="30" spans="2:21" ht="15" customHeight="1" x14ac:dyDescent="0.25"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1248"/>
    </row>
    <row r="31" spans="2:21" s="321" customFormat="1" ht="15" customHeight="1" x14ac:dyDescent="0.25">
      <c r="B31" s="318"/>
      <c r="C31" s="318"/>
      <c r="D31" s="937" t="s">
        <v>581</v>
      </c>
      <c r="I31" s="329"/>
      <c r="J31" s="329"/>
      <c r="K31" s="329"/>
      <c r="L31" s="365"/>
      <c r="M31" s="988"/>
      <c r="N31" s="1434">
        <f>N98*$F$10</f>
        <v>0</v>
      </c>
      <c r="O31" s="1434">
        <f t="shared" ref="O31:S31" si="20">O98*$F$10</f>
        <v>0</v>
      </c>
      <c r="P31" s="1434">
        <f t="shared" si="20"/>
        <v>0</v>
      </c>
      <c r="Q31" s="1434">
        <f t="shared" si="20"/>
        <v>0</v>
      </c>
      <c r="R31" s="1434">
        <f t="shared" si="20"/>
        <v>0</v>
      </c>
      <c r="S31" s="1434">
        <f t="shared" si="20"/>
        <v>0</v>
      </c>
      <c r="T31" s="335"/>
      <c r="U31" s="1248"/>
    </row>
    <row r="32" spans="2:21" ht="15" customHeight="1" x14ac:dyDescent="0.25">
      <c r="D32" s="309" t="s">
        <v>607</v>
      </c>
      <c r="I32" s="329"/>
      <c r="J32" s="329"/>
      <c r="K32" s="329"/>
      <c r="L32" s="329"/>
      <c r="M32" s="329"/>
      <c r="N32" s="831">
        <f>N31-N35</f>
        <v>0</v>
      </c>
      <c r="O32" s="831"/>
      <c r="P32" s="831"/>
      <c r="Q32" s="831"/>
      <c r="R32" s="831"/>
      <c r="S32" s="831"/>
      <c r="T32" s="329"/>
      <c r="U32" s="1248"/>
    </row>
    <row r="33" spans="2:22" ht="15" customHeight="1" x14ac:dyDescent="0.25"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1248"/>
    </row>
    <row r="34" spans="2:22" s="321" customFormat="1" ht="15" customHeight="1" x14ac:dyDescent="0.25">
      <c r="B34" s="318"/>
      <c r="C34" s="318"/>
      <c r="D34" s="321" t="s">
        <v>582</v>
      </c>
      <c r="I34" s="335"/>
      <c r="J34" s="335"/>
      <c r="K34" s="335"/>
      <c r="L34" s="335"/>
      <c r="M34" s="335"/>
      <c r="N34" s="1244">
        <f>LBO!$F$250</f>
        <v>2.5000000000000001E-2</v>
      </c>
      <c r="O34" s="1245">
        <f>N34</f>
        <v>2.5000000000000001E-2</v>
      </c>
      <c r="P34" s="1245">
        <f t="shared" ref="P34:S34" si="21">O34</f>
        <v>2.5000000000000001E-2</v>
      </c>
      <c r="Q34" s="1245">
        <f t="shared" si="21"/>
        <v>2.5000000000000001E-2</v>
      </c>
      <c r="R34" s="1245">
        <f t="shared" si="21"/>
        <v>2.5000000000000001E-2</v>
      </c>
      <c r="S34" s="1245">
        <f t="shared" si="21"/>
        <v>2.5000000000000001E-2</v>
      </c>
      <c r="T34" s="335"/>
      <c r="U34" s="1250"/>
    </row>
    <row r="35" spans="2:22" ht="15" customHeight="1" x14ac:dyDescent="0.25">
      <c r="D35" s="309" t="s">
        <v>603</v>
      </c>
      <c r="I35" s="329"/>
      <c r="J35" s="329"/>
      <c r="K35" s="329"/>
      <c r="L35" s="329"/>
      <c r="M35" s="329"/>
      <c r="N35" s="1436">
        <f>SUM($N$31:N31)</f>
        <v>0</v>
      </c>
      <c r="O35" s="1436">
        <f>SUM($N$31:O31)</f>
        <v>0</v>
      </c>
      <c r="P35" s="1436">
        <f>SUM($N$31:P31)</f>
        <v>0</v>
      </c>
      <c r="Q35" s="1436">
        <f>SUM($N$31:Q31)</f>
        <v>0</v>
      </c>
      <c r="R35" s="1436">
        <f>SUM($N$31:R31)</f>
        <v>0</v>
      </c>
      <c r="S35" s="1436">
        <f>SUM($N$31:S31)</f>
        <v>0</v>
      </c>
      <c r="T35" s="329"/>
      <c r="U35" s="1248"/>
    </row>
    <row r="36" spans="2:22" ht="15" customHeight="1" x14ac:dyDescent="0.25">
      <c r="D36" s="309" t="s">
        <v>583</v>
      </c>
      <c r="I36" s="329"/>
      <c r="J36" s="329"/>
      <c r="K36" s="329"/>
      <c r="L36" s="329"/>
      <c r="M36" s="329"/>
      <c r="N36" s="1436">
        <f>M34*M35</f>
        <v>0</v>
      </c>
      <c r="O36" s="1436">
        <f t="shared" ref="O36:S36" si="22">N34*N35</f>
        <v>0</v>
      </c>
      <c r="P36" s="1436">
        <f t="shared" si="22"/>
        <v>0</v>
      </c>
      <c r="Q36" s="1436">
        <f t="shared" si="22"/>
        <v>0</v>
      </c>
      <c r="R36" s="1436">
        <f t="shared" si="22"/>
        <v>0</v>
      </c>
      <c r="S36" s="1436">
        <f t="shared" si="22"/>
        <v>0</v>
      </c>
      <c r="T36" s="329"/>
      <c r="U36" s="1248"/>
    </row>
    <row r="37" spans="2:22" ht="15" customHeight="1" x14ac:dyDescent="0.25"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1248"/>
    </row>
    <row r="38" spans="2:22" ht="15" customHeight="1" x14ac:dyDescent="0.25">
      <c r="B38" s="765">
        <f ca="1">MAX(OFFSET($B$1,0,0,ROW(B38)-1))+1</f>
        <v>2</v>
      </c>
      <c r="C38" s="349"/>
      <c r="D38" s="344" t="s">
        <v>584</v>
      </c>
      <c r="E38" s="345"/>
      <c r="F38" s="345"/>
      <c r="G38" s="345"/>
      <c r="H38" s="345"/>
      <c r="I38" s="345"/>
      <c r="J38" s="345"/>
      <c r="K38" s="345"/>
      <c r="L38" s="345"/>
      <c r="M38" s="345"/>
      <c r="N38" s="345"/>
      <c r="O38" s="345"/>
      <c r="P38" s="345"/>
      <c r="Q38" s="345"/>
      <c r="R38" s="345"/>
      <c r="S38" s="345"/>
      <c r="T38" s="345"/>
      <c r="U38" s="1251"/>
      <c r="V38" s="345"/>
    </row>
    <row r="39" spans="2:22" ht="15" customHeight="1" x14ac:dyDescent="0.25"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1248"/>
    </row>
    <row r="40" spans="2:22" ht="15" customHeight="1" x14ac:dyDescent="0.25">
      <c r="D40" s="361" t="s">
        <v>585</v>
      </c>
      <c r="F40" s="1051" t="s">
        <v>609</v>
      </c>
      <c r="G40" s="1051" t="s">
        <v>610</v>
      </c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1248"/>
    </row>
    <row r="41" spans="2:22" ht="15" customHeight="1" x14ac:dyDescent="0.25">
      <c r="D41" s="309" t="s">
        <v>586</v>
      </c>
      <c r="F41" s="1239">
        <v>12</v>
      </c>
      <c r="G41" s="1050">
        <f>N65*F41/(N65*(1+F53))</f>
        <v>10</v>
      </c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1248"/>
    </row>
    <row r="42" spans="2:22" ht="15" customHeight="1" x14ac:dyDescent="0.25"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1248"/>
    </row>
    <row r="43" spans="2:22" s="321" customFormat="1" ht="15" customHeight="1" x14ac:dyDescent="0.25">
      <c r="B43" s="318"/>
      <c r="C43" s="318"/>
      <c r="D43" s="361" t="s">
        <v>591</v>
      </c>
      <c r="I43" s="1000"/>
      <c r="J43" s="1000"/>
      <c r="K43" s="1000"/>
      <c r="L43" s="1000"/>
      <c r="M43" s="1000"/>
      <c r="N43" s="995"/>
      <c r="O43" s="1246">
        <f>O44</f>
        <v>0.13</v>
      </c>
      <c r="P43" s="1246">
        <f t="shared" ref="P43:S43" si="23">P44</f>
        <v>0.13</v>
      </c>
      <c r="Q43" s="1246">
        <f t="shared" si="23"/>
        <v>0.13</v>
      </c>
      <c r="R43" s="1246">
        <f t="shared" si="23"/>
        <v>0.13</v>
      </c>
      <c r="S43" s="1246">
        <f t="shared" si="23"/>
        <v>0.13</v>
      </c>
      <c r="T43" s="335"/>
      <c r="U43" s="1250"/>
    </row>
    <row r="44" spans="2:22" ht="15" customHeight="1" x14ac:dyDescent="0.25">
      <c r="B44" s="337"/>
      <c r="C44" s="337"/>
      <c r="D44" s="309" t="s">
        <v>586</v>
      </c>
      <c r="I44" s="1001"/>
      <c r="J44" s="1001"/>
      <c r="K44" s="1001"/>
      <c r="L44" s="1001"/>
      <c r="M44" s="1001"/>
      <c r="N44" s="936"/>
      <c r="O44" s="1247">
        <f t="shared" ref="O44:S44" si="24">O45</f>
        <v>0.13</v>
      </c>
      <c r="P44" s="1247">
        <f t="shared" si="24"/>
        <v>0.13</v>
      </c>
      <c r="Q44" s="1247">
        <f t="shared" si="24"/>
        <v>0.13</v>
      </c>
      <c r="R44" s="1247">
        <f t="shared" si="24"/>
        <v>0.13</v>
      </c>
      <c r="S44" s="1247">
        <f t="shared" si="24"/>
        <v>0.13</v>
      </c>
      <c r="T44" s="329"/>
      <c r="U44" s="1248"/>
    </row>
    <row r="45" spans="2:22" s="994" customFormat="1" ht="15" customHeight="1" x14ac:dyDescent="0.25">
      <c r="B45" s="996"/>
      <c r="C45" s="996"/>
      <c r="D45" s="994" t="s">
        <v>647</v>
      </c>
      <c r="I45" s="1002"/>
      <c r="J45" s="1002"/>
      <c r="K45" s="1002"/>
      <c r="L45" s="1002"/>
      <c r="M45" s="1002"/>
      <c r="N45" s="997"/>
      <c r="O45" s="1244">
        <f>'Standalone P&amp;L'!O16</f>
        <v>0.13</v>
      </c>
      <c r="P45" s="1244">
        <f>'Standalone P&amp;L'!P16</f>
        <v>0.13</v>
      </c>
      <c r="Q45" s="1244">
        <f>'Standalone P&amp;L'!Q16</f>
        <v>0.13</v>
      </c>
      <c r="R45" s="1244">
        <f>'Standalone P&amp;L'!R16</f>
        <v>0.13</v>
      </c>
      <c r="S45" s="1244">
        <f>'Standalone P&amp;L'!S16</f>
        <v>0.13</v>
      </c>
      <c r="T45" s="998"/>
      <c r="U45" s="1249"/>
    </row>
    <row r="46" spans="2:22" ht="15" customHeight="1" x14ac:dyDescent="0.25">
      <c r="I46" s="329"/>
      <c r="J46" s="329"/>
      <c r="K46" s="329"/>
      <c r="L46" s="329"/>
      <c r="M46" s="329"/>
      <c r="N46" s="329"/>
      <c r="O46" s="329"/>
      <c r="P46" s="329"/>
      <c r="Q46" s="329"/>
      <c r="R46" s="329"/>
      <c r="S46" s="329"/>
      <c r="T46" s="329"/>
      <c r="U46" s="1248"/>
    </row>
    <row r="47" spans="2:22" ht="15" customHeight="1" x14ac:dyDescent="0.25">
      <c r="D47" s="361" t="s">
        <v>599</v>
      </c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1248"/>
    </row>
    <row r="48" spans="2:22" ht="15" customHeight="1" x14ac:dyDescent="0.25">
      <c r="D48" s="309" t="s">
        <v>586</v>
      </c>
      <c r="N48" s="1003"/>
      <c r="O48" s="1257">
        <v>0.03</v>
      </c>
      <c r="P48" s="1258">
        <f>O48</f>
        <v>0.03</v>
      </c>
      <c r="Q48" s="1258">
        <f t="shared" ref="Q48:S48" si="25">P48</f>
        <v>0.03</v>
      </c>
      <c r="R48" s="1258">
        <f t="shared" si="25"/>
        <v>0.03</v>
      </c>
      <c r="S48" s="1258">
        <f t="shared" si="25"/>
        <v>0.03</v>
      </c>
      <c r="U48" s="1248"/>
    </row>
    <row r="49" spans="2:21" s="994" customFormat="1" ht="15" customHeight="1" x14ac:dyDescent="0.25">
      <c r="B49" s="996"/>
      <c r="C49" s="996"/>
      <c r="D49" s="994" t="s">
        <v>648</v>
      </c>
      <c r="I49" s="1002"/>
      <c r="J49" s="1002"/>
      <c r="K49" s="1002"/>
      <c r="L49" s="1002"/>
      <c r="M49" s="1002"/>
      <c r="N49" s="999"/>
      <c r="O49" s="1256">
        <f>(O50-N50)</f>
        <v>5.5511151231257827E-17</v>
      </c>
      <c r="P49" s="1256">
        <f t="shared" ref="P49:S49" si="26">(P50-O50)</f>
        <v>-5.5511151231257827E-17</v>
      </c>
      <c r="Q49" s="1256">
        <f t="shared" si="26"/>
        <v>0</v>
      </c>
      <c r="R49" s="1256">
        <f t="shared" si="26"/>
        <v>0</v>
      </c>
      <c r="S49" s="1256">
        <f t="shared" si="26"/>
        <v>0</v>
      </c>
      <c r="T49" s="998"/>
      <c r="U49" s="1249"/>
    </row>
    <row r="50" spans="2:21" s="994" customFormat="1" ht="15" customHeight="1" x14ac:dyDescent="0.25">
      <c r="B50" s="996"/>
      <c r="C50" s="996"/>
      <c r="D50" s="994" t="s">
        <v>649</v>
      </c>
      <c r="I50" s="1002"/>
      <c r="J50" s="1002"/>
      <c r="K50" s="1002"/>
      <c r="L50" s="1002"/>
      <c r="M50" s="1002"/>
      <c r="N50" s="1255">
        <f>'Standalone P&amp;L'!N28</f>
        <v>0.39758620689655172</v>
      </c>
      <c r="O50" s="1255">
        <f>'Standalone P&amp;L'!O28</f>
        <v>0.39758620689655177</v>
      </c>
      <c r="P50" s="1255">
        <f>'Standalone P&amp;L'!P28</f>
        <v>0.39758620689655172</v>
      </c>
      <c r="Q50" s="1255">
        <f>'Standalone P&amp;L'!Q28</f>
        <v>0.39758620689655172</v>
      </c>
      <c r="R50" s="1255">
        <f>'Standalone P&amp;L'!R28</f>
        <v>0.39758620689655172</v>
      </c>
      <c r="S50" s="1255">
        <f>'Standalone P&amp;L'!S28</f>
        <v>0.39758620689655172</v>
      </c>
      <c r="T50" s="998"/>
      <c r="U50" s="1249"/>
    </row>
    <row r="51" spans="2:21" ht="15" customHeight="1" x14ac:dyDescent="0.25">
      <c r="I51" s="329"/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1248"/>
    </row>
    <row r="52" spans="2:21" ht="15" customHeight="1" x14ac:dyDescent="0.25">
      <c r="D52" s="361" t="s">
        <v>589</v>
      </c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1248"/>
    </row>
    <row r="53" spans="2:21" ht="15" customHeight="1" x14ac:dyDescent="0.25">
      <c r="D53" s="309" t="s">
        <v>586</v>
      </c>
      <c r="F53" s="1240">
        <v>0.2</v>
      </c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1248"/>
    </row>
    <row r="54" spans="2:21" ht="15" customHeight="1" x14ac:dyDescent="0.25">
      <c r="F54" s="1241"/>
      <c r="I54" s="329"/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1248"/>
    </row>
    <row r="55" spans="2:21" ht="15" customHeight="1" x14ac:dyDescent="0.25">
      <c r="D55" s="361" t="s">
        <v>600</v>
      </c>
      <c r="F55" s="1241"/>
      <c r="I55" s="329"/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1248"/>
    </row>
    <row r="56" spans="2:21" ht="15" customHeight="1" x14ac:dyDescent="0.25">
      <c r="D56" s="309" t="s">
        <v>586</v>
      </c>
      <c r="F56" s="1240">
        <v>0.25</v>
      </c>
      <c r="I56" s="329"/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1248"/>
    </row>
    <row r="57" spans="2:21" ht="15" customHeight="1" x14ac:dyDescent="0.25">
      <c r="F57" s="1241"/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1248"/>
    </row>
    <row r="58" spans="2:21" ht="15" customHeight="1" x14ac:dyDescent="0.25">
      <c r="D58" s="361" t="s">
        <v>601</v>
      </c>
      <c r="F58" s="1241"/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1248"/>
    </row>
    <row r="59" spans="2:21" ht="15" customHeight="1" x14ac:dyDescent="0.25">
      <c r="D59" s="309" t="s">
        <v>586</v>
      </c>
      <c r="F59" s="1242">
        <f>F56+F56*F53</f>
        <v>0.3</v>
      </c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1248"/>
    </row>
    <row r="60" spans="2:21" ht="15" customHeight="1" x14ac:dyDescent="0.25">
      <c r="F60" s="1241"/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1248"/>
    </row>
    <row r="61" spans="2:21" ht="15" customHeight="1" x14ac:dyDescent="0.25">
      <c r="D61" s="361" t="s">
        <v>79</v>
      </c>
      <c r="F61" s="1241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1248"/>
    </row>
    <row r="62" spans="2:21" ht="15" customHeight="1" x14ac:dyDescent="0.25">
      <c r="D62" s="309" t="s">
        <v>586</v>
      </c>
      <c r="F62" s="1243">
        <f>AVERAGE('Standalone P&amp;L'!M48:R48)</f>
        <v>5.35632183908046E-2</v>
      </c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1248"/>
    </row>
    <row r="63" spans="2:21" ht="15" customHeight="1" x14ac:dyDescent="0.25">
      <c r="F63" s="1241"/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1248"/>
    </row>
    <row r="64" spans="2:21" ht="15" customHeight="1" x14ac:dyDescent="0.25">
      <c r="D64" s="361" t="s">
        <v>590</v>
      </c>
      <c r="I64" s="329"/>
      <c r="J64" s="329"/>
      <c r="K64" s="329"/>
      <c r="L64" s="329"/>
      <c r="M64" s="329"/>
      <c r="N64" s="993" t="str">
        <f t="shared" ref="N64:S64" si="27">"Year "&amp;N5</f>
        <v>Year 1</v>
      </c>
      <c r="O64" s="993" t="str">
        <f t="shared" si="27"/>
        <v>Year 2</v>
      </c>
      <c r="P64" s="993" t="str">
        <f t="shared" si="27"/>
        <v>Year 3</v>
      </c>
      <c r="Q64" s="993" t="str">
        <f t="shared" si="27"/>
        <v>Year 4</v>
      </c>
      <c r="R64" s="993" t="str">
        <f t="shared" si="27"/>
        <v>Year 5</v>
      </c>
      <c r="S64" s="993" t="str">
        <f t="shared" si="27"/>
        <v>Year 6</v>
      </c>
      <c r="T64" s="329"/>
      <c r="U64" s="1252" t="s">
        <v>17</v>
      </c>
    </row>
    <row r="65" spans="2:22" s="321" customFormat="1" ht="15" customHeight="1" x14ac:dyDescent="0.25">
      <c r="B65" s="318"/>
      <c r="C65" s="318"/>
      <c r="D65" s="937" t="s">
        <v>586</v>
      </c>
      <c r="I65" s="309"/>
      <c r="J65" s="309"/>
      <c r="K65" s="309"/>
      <c r="L65" s="309"/>
      <c r="M65" s="309"/>
      <c r="N65" s="1437">
        <v>4</v>
      </c>
      <c r="O65" s="1438">
        <f>N65</f>
        <v>4</v>
      </c>
      <c r="P65" s="1438">
        <f t="shared" ref="P65:S65" si="28">O65</f>
        <v>4</v>
      </c>
      <c r="Q65" s="1438">
        <f t="shared" si="28"/>
        <v>4</v>
      </c>
      <c r="R65" s="1438">
        <f t="shared" si="28"/>
        <v>4</v>
      </c>
      <c r="S65" s="1438">
        <f t="shared" si="28"/>
        <v>4</v>
      </c>
      <c r="T65" s="335"/>
      <c r="U65" s="1254">
        <f>SUM(N65:R65)</f>
        <v>20</v>
      </c>
    </row>
    <row r="66" spans="2:22" ht="15" customHeight="1" x14ac:dyDescent="0.25">
      <c r="U66" s="1248"/>
    </row>
    <row r="67" spans="2:22" ht="15" customHeight="1" x14ac:dyDescent="0.25">
      <c r="D67" s="352" t="s">
        <v>586</v>
      </c>
      <c r="E67" s="353"/>
      <c r="F67" s="353"/>
      <c r="G67" s="353"/>
      <c r="H67" s="353"/>
      <c r="I67" s="354"/>
      <c r="J67" s="354"/>
      <c r="K67" s="929"/>
      <c r="L67" s="928"/>
      <c r="M67" s="354"/>
      <c r="N67" s="354"/>
      <c r="O67" s="354"/>
      <c r="P67" s="354"/>
      <c r="Q67" s="354"/>
      <c r="R67" s="354"/>
      <c r="S67" s="354"/>
      <c r="T67" s="354"/>
      <c r="U67" s="1253"/>
      <c r="V67" s="354"/>
    </row>
    <row r="68" spans="2:22" ht="15" customHeight="1" x14ac:dyDescent="0.25">
      <c r="U68" s="1248"/>
    </row>
    <row r="69" spans="2:22" ht="15" customHeight="1" x14ac:dyDescent="0.25">
      <c r="D69" s="361" t="s">
        <v>176</v>
      </c>
      <c r="U69" s="1248"/>
    </row>
    <row r="70" spans="2:22" ht="15" customHeight="1" x14ac:dyDescent="0.25">
      <c r="D70" s="309" t="s">
        <v>592</v>
      </c>
      <c r="N70" s="1446">
        <f>N$65/N79</f>
        <v>16</v>
      </c>
      <c r="O70" s="1444">
        <f>N70*(1+O$44)</f>
        <v>18.079999999999998</v>
      </c>
      <c r="P70" s="1444">
        <f>O70*(1+P$44)</f>
        <v>20.430399999999995</v>
      </c>
      <c r="Q70" s="1444">
        <f>P70*(1+Q$44)</f>
        <v>23.086351999999991</v>
      </c>
      <c r="R70" s="1444">
        <f>Q70*(1+R$44)</f>
        <v>26.087577759999988</v>
      </c>
      <c r="S70" s="1444">
        <f>R70*(1+S$44)</f>
        <v>29.478962868799982</v>
      </c>
      <c r="U70" s="339"/>
    </row>
    <row r="71" spans="2:22" ht="15" customHeight="1" x14ac:dyDescent="0.25">
      <c r="D71" s="309" t="s">
        <v>593</v>
      </c>
      <c r="N71" s="1444"/>
      <c r="O71" s="1446">
        <f>O$65/O80</f>
        <v>15.999808002303974</v>
      </c>
      <c r="P71" s="1444">
        <f>O71*(1+P$44)</f>
        <v>18.079783042603488</v>
      </c>
      <c r="Q71" s="1444">
        <f>P71*(1+Q$44)</f>
        <v>20.430154838141938</v>
      </c>
      <c r="R71" s="1444">
        <f>Q71*(1+R$44)</f>
        <v>23.086074967100387</v>
      </c>
      <c r="S71" s="1444">
        <f>R71*(1+S$44)</f>
        <v>26.087264712823437</v>
      </c>
      <c r="U71" s="1248"/>
    </row>
    <row r="72" spans="2:22" ht="15" customHeight="1" x14ac:dyDescent="0.25">
      <c r="D72" s="309" t="s">
        <v>594</v>
      </c>
      <c r="N72" s="1444"/>
      <c r="O72" s="1444"/>
      <c r="P72" s="1446">
        <f>P$65/P81</f>
        <v>15.999616009215782</v>
      </c>
      <c r="Q72" s="1444">
        <f>P72*(1+Q$44)</f>
        <v>18.079566090413831</v>
      </c>
      <c r="R72" s="1444">
        <f>Q72*(1+R$44)</f>
        <v>20.429909682167626</v>
      </c>
      <c r="S72" s="1444">
        <f>R72*(1+S$44)</f>
        <v>23.085797940849414</v>
      </c>
      <c r="U72" s="1248"/>
    </row>
    <row r="73" spans="2:22" ht="15" customHeight="1" x14ac:dyDescent="0.25">
      <c r="D73" s="309" t="s">
        <v>595</v>
      </c>
      <c r="N73" s="1444"/>
      <c r="O73" s="1444"/>
      <c r="P73" s="1444"/>
      <c r="Q73" s="1446">
        <f>Q$65/Q82</f>
        <v>15.999424020735258</v>
      </c>
      <c r="R73" s="1444">
        <f>Q73*(1+R$44)</f>
        <v>18.079349143430839</v>
      </c>
      <c r="S73" s="1444">
        <f>R73*(1+S$44)</f>
        <v>20.429664532076846</v>
      </c>
      <c r="U73" s="1248"/>
    </row>
    <row r="74" spans="2:22" ht="15" customHeight="1" x14ac:dyDescent="0.25">
      <c r="D74" s="309" t="s">
        <v>596</v>
      </c>
      <c r="N74" s="1444"/>
      <c r="O74" s="1444"/>
      <c r="P74" s="1444"/>
      <c r="Q74" s="1444"/>
      <c r="R74" s="1446">
        <f>R$65/R83</f>
        <v>15.999232036862237</v>
      </c>
      <c r="S74" s="1444">
        <f>R74*(1+S$44)</f>
        <v>18.079132201654325</v>
      </c>
      <c r="U74" s="1248"/>
    </row>
    <row r="75" spans="2:22" ht="15" customHeight="1" x14ac:dyDescent="0.25">
      <c r="D75" s="309" t="s">
        <v>598</v>
      </c>
      <c r="N75" s="1444"/>
      <c r="O75" s="1444"/>
      <c r="P75" s="1444"/>
      <c r="Q75" s="1444"/>
      <c r="R75" s="1444"/>
      <c r="S75" s="1446">
        <f>S$65/S84</f>
        <v>15.999040057596552</v>
      </c>
      <c r="U75" s="1248"/>
    </row>
    <row r="76" spans="2:22" ht="15" customHeight="1" x14ac:dyDescent="0.25">
      <c r="D76" s="362" t="s">
        <v>597</v>
      </c>
      <c r="E76" s="362"/>
      <c r="F76" s="362"/>
      <c r="G76" s="362"/>
      <c r="H76" s="362"/>
      <c r="I76" s="362"/>
      <c r="J76" s="362"/>
      <c r="K76" s="362"/>
      <c r="L76" s="362"/>
      <c r="M76" s="362"/>
      <c r="N76" s="1443">
        <f>SUM(N70:N75)</f>
        <v>16</v>
      </c>
      <c r="O76" s="1443">
        <f t="shared" ref="O76" si="29">SUM(O70:O75)</f>
        <v>34.07980800230397</v>
      </c>
      <c r="P76" s="1443">
        <f t="shared" ref="P76" si="30">SUM(P70:P75)</f>
        <v>54.509799051819272</v>
      </c>
      <c r="Q76" s="1443">
        <f t="shared" ref="Q76" si="31">SUM(Q70:Q75)</f>
        <v>77.595496949291018</v>
      </c>
      <c r="R76" s="1443">
        <f t="shared" ref="R76" si="32">SUM(R70:R75)</f>
        <v>103.68214358956108</v>
      </c>
      <c r="S76" s="1443">
        <f t="shared" ref="S76" si="33">SUM(S70:S75)</f>
        <v>133.15986231380055</v>
      </c>
      <c r="U76" s="1248"/>
    </row>
    <row r="77" spans="2:22" ht="15" customHeight="1" x14ac:dyDescent="0.25">
      <c r="D77" s="361"/>
      <c r="U77" s="1248"/>
    </row>
    <row r="78" spans="2:22" ht="15" customHeight="1" x14ac:dyDescent="0.25">
      <c r="D78" s="361" t="s">
        <v>301</v>
      </c>
      <c r="U78" s="1248"/>
    </row>
    <row r="79" spans="2:22" ht="15" customHeight="1" x14ac:dyDescent="0.25">
      <c r="D79" s="309" t="s">
        <v>592</v>
      </c>
      <c r="N79" s="1439">
        <f>$F$56+N$48/10000</f>
        <v>0.25</v>
      </c>
      <c r="O79" s="1440">
        <f>N79+$F$53*N79</f>
        <v>0.3</v>
      </c>
      <c r="P79" s="1440">
        <f>MIN(O79+P$48,P$50)</f>
        <v>0.32999999999999996</v>
      </c>
      <c r="Q79" s="1440">
        <f t="shared" ref="Q79:S82" si="34">MIN(P79+Q$48,Q$50)</f>
        <v>0.36</v>
      </c>
      <c r="R79" s="1440">
        <f t="shared" si="34"/>
        <v>0.39</v>
      </c>
      <c r="S79" s="1440">
        <f t="shared" si="34"/>
        <v>0.39758620689655172</v>
      </c>
      <c r="U79" s="1248"/>
    </row>
    <row r="80" spans="2:22" ht="15" customHeight="1" x14ac:dyDescent="0.25">
      <c r="D80" s="309" t="s">
        <v>593</v>
      </c>
      <c r="N80" s="1242"/>
      <c r="O80" s="1439">
        <f>N79+O$48/10000</f>
        <v>0.25000299999999998</v>
      </c>
      <c r="P80" s="1440">
        <f>O80+$F$53*O80</f>
        <v>0.30000359999999998</v>
      </c>
      <c r="Q80" s="1440">
        <f t="shared" si="34"/>
        <v>0.33000359999999995</v>
      </c>
      <c r="R80" s="1440">
        <f t="shared" si="34"/>
        <v>0.36000359999999998</v>
      </c>
      <c r="S80" s="1440">
        <f t="shared" si="34"/>
        <v>0.39000360000000001</v>
      </c>
      <c r="U80" s="1248"/>
    </row>
    <row r="81" spans="2:21" ht="15" customHeight="1" x14ac:dyDescent="0.25">
      <c r="D81" s="309" t="s">
        <v>594</v>
      </c>
      <c r="N81" s="1242"/>
      <c r="O81" s="1242"/>
      <c r="P81" s="1439">
        <f>O80+P$48/10000</f>
        <v>0.25000599999999995</v>
      </c>
      <c r="Q81" s="1440">
        <f>P81+$F$53*P81</f>
        <v>0.30000719999999992</v>
      </c>
      <c r="R81" s="1440">
        <f t="shared" si="34"/>
        <v>0.33000719999999995</v>
      </c>
      <c r="S81" s="1440">
        <f t="shared" si="34"/>
        <v>0.36000719999999997</v>
      </c>
      <c r="U81" s="1248"/>
    </row>
    <row r="82" spans="2:21" ht="15" customHeight="1" x14ac:dyDescent="0.25">
      <c r="D82" s="309" t="s">
        <v>595</v>
      </c>
      <c r="N82" s="1242"/>
      <c r="O82" s="1242"/>
      <c r="P82" s="1242"/>
      <c r="Q82" s="1439">
        <f>P81+Q$48/10000</f>
        <v>0.25000899999999993</v>
      </c>
      <c r="R82" s="1440">
        <f>Q82+$F$53*Q82</f>
        <v>0.30001079999999991</v>
      </c>
      <c r="S82" s="1440">
        <f t="shared" si="34"/>
        <v>0.33001079999999994</v>
      </c>
      <c r="U82" s="1248"/>
    </row>
    <row r="83" spans="2:21" ht="15" customHeight="1" x14ac:dyDescent="0.25">
      <c r="D83" s="309" t="s">
        <v>596</v>
      </c>
      <c r="N83" s="1242"/>
      <c r="O83" s="1242"/>
      <c r="P83" s="1242"/>
      <c r="Q83" s="1242"/>
      <c r="R83" s="1439">
        <f>Q82+R$48/10000</f>
        <v>0.2500119999999999</v>
      </c>
      <c r="S83" s="1440">
        <f>R83+$F$53*R83</f>
        <v>0.3000143999999999</v>
      </c>
      <c r="U83" s="1248"/>
    </row>
    <row r="84" spans="2:21" ht="15" customHeight="1" x14ac:dyDescent="0.25">
      <c r="D84" s="309" t="s">
        <v>598</v>
      </c>
      <c r="N84" s="1242"/>
      <c r="O84" s="1242"/>
      <c r="P84" s="1242"/>
      <c r="Q84" s="1242"/>
      <c r="R84" s="1242"/>
      <c r="S84" s="1439">
        <f>R83+S$48/10000</f>
        <v>0.25001499999999988</v>
      </c>
      <c r="U84" s="1248"/>
    </row>
    <row r="85" spans="2:21" ht="15" customHeight="1" x14ac:dyDescent="0.25">
      <c r="U85" s="1248"/>
    </row>
    <row r="86" spans="2:21" ht="15" customHeight="1" x14ac:dyDescent="0.25">
      <c r="D86" s="361" t="s">
        <v>18</v>
      </c>
      <c r="U86" s="1248"/>
    </row>
    <row r="87" spans="2:21" ht="15" customHeight="1" x14ac:dyDescent="0.25">
      <c r="D87" s="309" t="s">
        <v>592</v>
      </c>
      <c r="N87" s="1441">
        <f t="shared" ref="N87:S87" si="35">N70*N79</f>
        <v>4</v>
      </c>
      <c r="O87" s="1442">
        <f t="shared" si="35"/>
        <v>5.4239999999999995</v>
      </c>
      <c r="P87" s="1442">
        <f t="shared" si="35"/>
        <v>6.7420319999999974</v>
      </c>
      <c r="Q87" s="1442">
        <f t="shared" si="35"/>
        <v>8.3110867199999969</v>
      </c>
      <c r="R87" s="1442">
        <f t="shared" si="35"/>
        <v>10.174155326399996</v>
      </c>
      <c r="S87" s="1442">
        <f t="shared" si="35"/>
        <v>11.720429030250475</v>
      </c>
      <c r="U87" s="339"/>
    </row>
    <row r="88" spans="2:21" ht="15" customHeight="1" x14ac:dyDescent="0.25">
      <c r="D88" s="309" t="s">
        <v>593</v>
      </c>
      <c r="N88" s="1442"/>
      <c r="O88" s="1441">
        <f>O71*O80</f>
        <v>4</v>
      </c>
      <c r="P88" s="1442">
        <f>P71*P80</f>
        <v>5.4239999999999995</v>
      </c>
      <c r="Q88" s="1442">
        <f>Q71*Q80</f>
        <v>6.742024645144256</v>
      </c>
      <c r="R88" s="1442">
        <f>R71*R80</f>
        <v>8.3110700980260201</v>
      </c>
      <c r="S88" s="1442">
        <f>S71*S80</f>
        <v>10.174127152154107</v>
      </c>
      <c r="U88" s="1248"/>
    </row>
    <row r="89" spans="2:21" ht="15" customHeight="1" x14ac:dyDescent="0.25">
      <c r="D89" s="309" t="s">
        <v>594</v>
      </c>
      <c r="N89" s="1442"/>
      <c r="O89" s="1442"/>
      <c r="P89" s="1441">
        <f>P72*P81</f>
        <v>4</v>
      </c>
      <c r="Q89" s="1442">
        <f>Q72*Q81</f>
        <v>5.4239999999999986</v>
      </c>
      <c r="R89" s="1442">
        <f>R72*R81</f>
        <v>6.7420172904650268</v>
      </c>
      <c r="S89" s="1442">
        <f>S72*S81</f>
        <v>8.3110534764509616</v>
      </c>
      <c r="U89" s="1248"/>
    </row>
    <row r="90" spans="2:21" ht="15" customHeight="1" x14ac:dyDescent="0.25">
      <c r="D90" s="309" t="s">
        <v>595</v>
      </c>
      <c r="N90" s="1442"/>
      <c r="O90" s="1442"/>
      <c r="P90" s="1442"/>
      <c r="Q90" s="1441">
        <f>Q73*Q82</f>
        <v>4</v>
      </c>
      <c r="R90" s="1442">
        <f>R73*R82</f>
        <v>5.4239999999999995</v>
      </c>
      <c r="S90" s="1442">
        <f>S73*S82</f>
        <v>6.7420099359623045</v>
      </c>
      <c r="U90" s="1248"/>
    </row>
    <row r="91" spans="2:21" ht="15" customHeight="1" x14ac:dyDescent="0.25">
      <c r="D91" s="309" t="s">
        <v>596</v>
      </c>
      <c r="N91" s="1442"/>
      <c r="O91" s="1442"/>
      <c r="P91" s="1442"/>
      <c r="Q91" s="1442"/>
      <c r="R91" s="1441">
        <f>R74*R83</f>
        <v>4</v>
      </c>
      <c r="S91" s="1442">
        <f>S74*S83</f>
        <v>5.4239999999999995</v>
      </c>
      <c r="U91" s="1248"/>
    </row>
    <row r="92" spans="2:21" ht="15" customHeight="1" x14ac:dyDescent="0.25">
      <c r="D92" s="309" t="s">
        <v>598</v>
      </c>
      <c r="N92" s="1442"/>
      <c r="O92" s="1442"/>
      <c r="P92" s="1442"/>
      <c r="Q92" s="1442"/>
      <c r="R92" s="1442"/>
      <c r="S92" s="1441">
        <f>S75*S84</f>
        <v>4</v>
      </c>
      <c r="U92" s="1248"/>
    </row>
    <row r="93" spans="2:21" ht="15" customHeight="1" x14ac:dyDescent="0.25">
      <c r="D93" s="362" t="s">
        <v>68</v>
      </c>
      <c r="E93" s="362"/>
      <c r="F93" s="362"/>
      <c r="G93" s="362"/>
      <c r="H93" s="362"/>
      <c r="I93" s="362"/>
      <c r="J93" s="362"/>
      <c r="K93" s="362"/>
      <c r="L93" s="362"/>
      <c r="M93" s="362"/>
      <c r="N93" s="1443">
        <f>SUM(N87:N92)</f>
        <v>4</v>
      </c>
      <c r="O93" s="1443">
        <f t="shared" ref="O93" si="36">SUM(O87:O92)</f>
        <v>9.4239999999999995</v>
      </c>
      <c r="P93" s="1443">
        <f t="shared" ref="P93" si="37">SUM(P87:P92)</f>
        <v>16.166031999999998</v>
      </c>
      <c r="Q93" s="1443">
        <f t="shared" ref="Q93" si="38">SUM(Q87:Q92)</f>
        <v>24.477111365144253</v>
      </c>
      <c r="R93" s="1443">
        <f t="shared" ref="R93" si="39">SUM(R87:R92)</f>
        <v>34.65124271489104</v>
      </c>
      <c r="S93" s="1443">
        <f t="shared" ref="S93" si="40">SUM(S87:S92)</f>
        <v>46.371619594817851</v>
      </c>
      <c r="U93" s="1248"/>
    </row>
    <row r="94" spans="2:21" ht="15" customHeight="1" x14ac:dyDescent="0.25">
      <c r="N94" s="1444"/>
      <c r="O94" s="1444"/>
      <c r="P94" s="1444"/>
      <c r="Q94" s="1444"/>
      <c r="R94" s="1444"/>
      <c r="S94" s="1444"/>
      <c r="U94" s="1248"/>
    </row>
    <row r="95" spans="2:21" s="321" customFormat="1" ht="15" customHeight="1" x14ac:dyDescent="0.25">
      <c r="B95" s="318"/>
      <c r="C95" s="318"/>
      <c r="D95" s="321" t="s">
        <v>79</v>
      </c>
      <c r="N95" s="1445">
        <f t="shared" ref="N95:S95" si="41">N76*$F$62*-1</f>
        <v>-0.8570114942528736</v>
      </c>
      <c r="O95" s="1445">
        <f t="shared" si="41"/>
        <v>-1.8254241987440978</v>
      </c>
      <c r="P95" s="1445">
        <f t="shared" si="41"/>
        <v>-2.9197202710514691</v>
      </c>
      <c r="Q95" s="1445">
        <f t="shared" si="41"/>
        <v>-4.1562645492378865</v>
      </c>
      <c r="R95" s="1445">
        <f t="shared" si="41"/>
        <v>-5.5535493003144216</v>
      </c>
      <c r="S95" s="1445">
        <f t="shared" si="41"/>
        <v>-7.1324707860035694</v>
      </c>
      <c r="U95" s="1250"/>
    </row>
    <row r="96" spans="2:21" s="321" customFormat="1" ht="15" customHeight="1" x14ac:dyDescent="0.25">
      <c r="B96" s="318"/>
      <c r="C96" s="318"/>
      <c r="D96" s="321" t="s">
        <v>449</v>
      </c>
      <c r="N96" s="1445">
        <f>N95</f>
        <v>-0.8570114942528736</v>
      </c>
      <c r="O96" s="1445">
        <f t="shared" ref="O96" si="42">O95</f>
        <v>-1.8254241987440978</v>
      </c>
      <c r="P96" s="1445">
        <f t="shared" ref="P96" si="43">P95</f>
        <v>-2.9197202710514691</v>
      </c>
      <c r="Q96" s="1445">
        <f t="shared" ref="Q96" si="44">Q95</f>
        <v>-4.1562645492378865</v>
      </c>
      <c r="R96" s="1445">
        <f t="shared" ref="R96" si="45">R95</f>
        <v>-5.5535493003144216</v>
      </c>
      <c r="S96" s="1445">
        <f t="shared" ref="S96" si="46">S95</f>
        <v>-7.1324707860035694</v>
      </c>
      <c r="U96" s="1250"/>
    </row>
    <row r="97" spans="2:21" s="321" customFormat="1" ht="15" customHeight="1" x14ac:dyDescent="0.25">
      <c r="B97" s="318"/>
      <c r="C97" s="318"/>
      <c r="N97" s="1445"/>
      <c r="O97" s="1445"/>
      <c r="P97" s="1445"/>
      <c r="Q97" s="1445"/>
      <c r="R97" s="1445"/>
      <c r="S97" s="1445"/>
      <c r="U97" s="1250"/>
    </row>
    <row r="98" spans="2:21" s="321" customFormat="1" ht="15" customHeight="1" x14ac:dyDescent="0.25">
      <c r="B98" s="318"/>
      <c r="C98" s="318"/>
      <c r="D98" s="321" t="s">
        <v>409</v>
      </c>
      <c r="N98" s="1445">
        <f t="shared" ref="N98:S98" si="47">N65*$F$41*-1</f>
        <v>-48</v>
      </c>
      <c r="O98" s="1445">
        <f t="shared" si="47"/>
        <v>-48</v>
      </c>
      <c r="P98" s="1445">
        <f t="shared" si="47"/>
        <v>-48</v>
      </c>
      <c r="Q98" s="1445">
        <f t="shared" si="47"/>
        <v>-48</v>
      </c>
      <c r="R98" s="1445">
        <f t="shared" si="47"/>
        <v>-48</v>
      </c>
      <c r="S98" s="1445">
        <f t="shared" si="47"/>
        <v>-48</v>
      </c>
      <c r="U98" s="1250"/>
    </row>
  </sheetData>
  <pageMargins left="0.7" right="0.7" top="0.75" bottom="0.75" header="0.3" footer="0.3"/>
  <pageSetup paperSize="9" scale="35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A96DC-ACED-445E-B868-A935D77AE7B7}">
  <sheetPr>
    <tabColor rgb="FF002060"/>
  </sheetPr>
  <dimension ref="A1"/>
  <sheetViews>
    <sheetView showGridLines="0" view="pageBreakPreview" zoomScale="60" zoomScaleNormal="100" workbookViewId="0"/>
  </sheetViews>
  <sheetFormatPr defaultColWidth="9.109375" defaultRowHeight="13.2" x14ac:dyDescent="0.25"/>
  <cols>
    <col min="1" max="16384" width="9.109375" style="2"/>
  </cols>
  <sheetData/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E4BC0-250F-4D9E-B156-3CF8DC8717E1}">
  <sheetPr>
    <tabColor rgb="FFFF0000"/>
  </sheetPr>
  <dimension ref="B2:U57"/>
  <sheetViews>
    <sheetView showGridLines="0" zoomScaleNormal="100" workbookViewId="0">
      <selection activeCell="E5" sqref="E5"/>
    </sheetView>
  </sheetViews>
  <sheetFormatPr defaultColWidth="9.109375" defaultRowHeight="15" customHeight="1" outlineLevelRow="2" outlineLevelCol="1" x14ac:dyDescent="0.25"/>
  <cols>
    <col min="1" max="1" width="1.6640625" style="845" customWidth="1"/>
    <col min="2" max="2" width="17.6640625" style="845" customWidth="1"/>
    <col min="3" max="3" width="7.6640625" style="845" customWidth="1"/>
    <col min="4" max="4" width="1.6640625" style="845" customWidth="1"/>
    <col min="5" max="5" width="27.33203125" style="845" customWidth="1"/>
    <col min="6" max="7" width="7.6640625" style="845" customWidth="1"/>
    <col min="8" max="8" width="9.109375" style="845"/>
    <col min="9" max="9" width="23.6640625" style="845" customWidth="1"/>
    <col min="10" max="11" width="7.6640625" style="845" customWidth="1" outlineLevel="1"/>
    <col min="12" max="15" width="7.6640625" style="845" customWidth="1"/>
    <col min="16" max="18" width="8.6640625" style="845" customWidth="1"/>
    <col min="19" max="19" width="1.6640625" style="845" customWidth="1"/>
    <col min="20" max="20" width="0" style="845" hidden="1" customWidth="1" outlineLevel="1"/>
    <col min="21" max="21" width="9.109375" style="845" collapsed="1"/>
    <col min="22" max="16384" width="9.109375" style="845"/>
  </cols>
  <sheetData>
    <row r="2" spans="2:15" ht="15" customHeight="1" x14ac:dyDescent="0.25">
      <c r="B2" s="1198" t="s">
        <v>322</v>
      </c>
      <c r="C2" s="1198"/>
      <c r="D2" s="1181"/>
      <c r="E2" s="1198" t="s">
        <v>324</v>
      </c>
      <c r="F2" s="1198"/>
      <c r="G2" s="1198"/>
    </row>
    <row r="3" spans="2:15" ht="14.1" customHeight="1" x14ac:dyDescent="0.25">
      <c r="B3" s="1199" t="s">
        <v>576</v>
      </c>
      <c r="C3" s="1199"/>
      <c r="D3" s="1181"/>
      <c r="E3" s="1199" t="s">
        <v>576</v>
      </c>
      <c r="F3" s="1199"/>
      <c r="G3" s="1200" t="s">
        <v>521</v>
      </c>
    </row>
    <row r="4" spans="2:15" ht="14.1" customHeight="1" x14ac:dyDescent="0.25">
      <c r="B4" s="1174" t="s">
        <v>13</v>
      </c>
      <c r="C4" s="1334">
        <f>LBO!N9</f>
        <v>1875</v>
      </c>
      <c r="D4" s="1181"/>
      <c r="E4" s="1181" t="str">
        <f ca="1">LBO!B12</f>
        <v>1st Lien</v>
      </c>
      <c r="F4" s="1336">
        <f ca="1">LBO!D12</f>
        <v>750</v>
      </c>
      <c r="G4" s="1201">
        <f ca="1">F4/$F$12</f>
        <v>0.39215686274509803</v>
      </c>
    </row>
    <row r="5" spans="2:15" ht="14.1" customHeight="1" x14ac:dyDescent="0.25">
      <c r="B5" s="1202" t="s">
        <v>540</v>
      </c>
      <c r="C5" s="1338">
        <f ca="1">LBO!N10</f>
        <v>15</v>
      </c>
      <c r="D5" s="1181"/>
      <c r="E5" s="1181" t="str">
        <f ca="1">LBO!B13</f>
        <v>PIK</v>
      </c>
      <c r="F5" s="1336">
        <f ca="1">LBO!D13</f>
        <v>187.5</v>
      </c>
      <c r="G5" s="1201">
        <f ca="1">F5/$F$12</f>
        <v>9.8039215686274508E-2</v>
      </c>
      <c r="I5" s="897" t="s">
        <v>537</v>
      </c>
      <c r="J5" s="897" t="s">
        <v>12</v>
      </c>
    </row>
    <row r="6" spans="2:15" ht="14.1" customHeight="1" x14ac:dyDescent="0.25">
      <c r="B6" s="1181"/>
      <c r="C6" s="1338"/>
      <c r="D6" s="1181"/>
      <c r="E6" s="1184" t="s">
        <v>31</v>
      </c>
      <c r="F6" s="1337">
        <f ca="1">F4+F5</f>
        <v>937.5</v>
      </c>
      <c r="G6" s="1203">
        <f ca="1">F6/$F$12</f>
        <v>0.49019607843137253</v>
      </c>
      <c r="I6" s="896">
        <f ca="1">LBO!G15</f>
        <v>300</v>
      </c>
      <c r="J6" s="898">
        <f ca="1">LBO!I15</f>
        <v>6.5000000000000002E-2</v>
      </c>
    </row>
    <row r="7" spans="2:15" ht="14.1" customHeight="1" x14ac:dyDescent="0.25">
      <c r="B7" s="1181"/>
      <c r="C7" s="1336"/>
      <c r="D7" s="1181"/>
      <c r="E7" s="1202" t="s">
        <v>523</v>
      </c>
      <c r="F7" s="1338">
        <f ca="1">LBO!F15</f>
        <v>7.5</v>
      </c>
      <c r="G7" s="1201"/>
    </row>
    <row r="8" spans="2:15" ht="14.1" customHeight="1" x14ac:dyDescent="0.25">
      <c r="B8" s="1181" t="s">
        <v>326</v>
      </c>
      <c r="C8" s="1336">
        <f>LBO!N11</f>
        <v>37.5</v>
      </c>
      <c r="D8" s="1181"/>
      <c r="E8" s="1202" t="s">
        <v>627</v>
      </c>
      <c r="F8" s="1336"/>
      <c r="G8" s="1201"/>
    </row>
    <row r="9" spans="2:15" ht="14.1" customHeight="1" x14ac:dyDescent="0.25">
      <c r="B9" s="1181"/>
      <c r="C9" s="1336"/>
      <c r="D9" s="1181"/>
      <c r="E9" s="1174" t="s">
        <v>351</v>
      </c>
      <c r="F9" s="1334">
        <f ca="1">LBO!D20</f>
        <v>975</v>
      </c>
      <c r="G9" s="1204">
        <f ca="1">F9/$F$12</f>
        <v>0.50980392156862742</v>
      </c>
    </row>
    <row r="10" spans="2:15" ht="14.1" customHeight="1" x14ac:dyDescent="0.25">
      <c r="B10" s="1181"/>
      <c r="C10" s="1336"/>
      <c r="D10" s="1181"/>
      <c r="E10" s="1202" t="s">
        <v>39</v>
      </c>
      <c r="F10" s="1335">
        <f ca="1">LBO!E37</f>
        <v>975</v>
      </c>
      <c r="G10" s="1201">
        <f ca="1">F10/$F$12</f>
        <v>0.50980392156862742</v>
      </c>
    </row>
    <row r="11" spans="2:15" ht="14.1" customHeight="1" x14ac:dyDescent="0.25">
      <c r="B11" s="1181"/>
      <c r="C11" s="1336"/>
      <c r="D11" s="1181"/>
      <c r="E11" s="1202" t="s">
        <v>628</v>
      </c>
      <c r="F11" s="1336">
        <f ca="1">F9-F10</f>
        <v>0</v>
      </c>
      <c r="G11" s="1201">
        <f ca="1">F11/$F$12</f>
        <v>0</v>
      </c>
    </row>
    <row r="12" spans="2:15" ht="15" customHeight="1" x14ac:dyDescent="0.25">
      <c r="B12" s="1205" t="s">
        <v>74</v>
      </c>
      <c r="C12" s="1339">
        <f>C4+C8</f>
        <v>1912.5</v>
      </c>
      <c r="D12" s="1181"/>
      <c r="E12" s="1205" t="s">
        <v>47</v>
      </c>
      <c r="F12" s="1339">
        <f ca="1">F6+F9</f>
        <v>1912.5</v>
      </c>
      <c r="G12" s="1206">
        <f ca="1">G6+G9</f>
        <v>1</v>
      </c>
    </row>
    <row r="15" spans="2:15" ht="15" customHeight="1" x14ac:dyDescent="0.25">
      <c r="I15" s="1171" t="s">
        <v>330</v>
      </c>
      <c r="J15" s="1172">
        <f ca="1">YEAR(LBO!M26)</f>
        <v>2026</v>
      </c>
      <c r="K15" s="1173">
        <f>YEAR(LBO!N26)</f>
        <v>2027</v>
      </c>
      <c r="L15" s="1173">
        <f>YEAR(LBO!O26)</f>
        <v>2028</v>
      </c>
      <c r="M15" s="1173">
        <f>YEAR(LBO!P26)</f>
        <v>2029</v>
      </c>
      <c r="N15" s="1173">
        <f>YEAR(LBO!Q26)</f>
        <v>2030</v>
      </c>
      <c r="O15" s="1173">
        <f>YEAR(LBO!R26)</f>
        <v>2031</v>
      </c>
    </row>
    <row r="16" spans="2:15" ht="15" customHeight="1" x14ac:dyDescent="0.25">
      <c r="I16" s="1174" t="s">
        <v>176</v>
      </c>
      <c r="J16" s="1175">
        <f ca="1">LBO!M27</f>
        <v>290</v>
      </c>
      <c r="K16" s="1176">
        <f>LBO!N27</f>
        <v>327.7</v>
      </c>
      <c r="L16" s="1176">
        <f>LBO!O27</f>
        <v>370.30099999999993</v>
      </c>
      <c r="M16" s="1176">
        <f>LBO!P27</f>
        <v>418.4401299999999</v>
      </c>
      <c r="N16" s="1176">
        <f>LBO!Q27</f>
        <v>472.83734689999983</v>
      </c>
      <c r="O16" s="1176">
        <f>LBO!R27</f>
        <v>534.30620199699979</v>
      </c>
    </row>
    <row r="17" spans="9:21" ht="15" customHeight="1" x14ac:dyDescent="0.25">
      <c r="I17" s="1177" t="s">
        <v>333</v>
      </c>
      <c r="J17" s="1178"/>
      <c r="K17" s="1179">
        <f ca="1">K16/J16-1</f>
        <v>0.12999999999999989</v>
      </c>
      <c r="L17" s="1179">
        <f>L16/K16-1</f>
        <v>0.12999999999999989</v>
      </c>
      <c r="M17" s="1179">
        <f>M16/L16-1</f>
        <v>0.12999999999999989</v>
      </c>
      <c r="N17" s="1179">
        <f>N16/M16-1</f>
        <v>0.12999999999999989</v>
      </c>
      <c r="O17" s="1179">
        <f>O16/N16-1</f>
        <v>0.12999999999999989</v>
      </c>
    </row>
    <row r="18" spans="9:21" s="846" customFormat="1" ht="15" customHeight="1" x14ac:dyDescent="0.25">
      <c r="I18" s="1174" t="s">
        <v>626</v>
      </c>
      <c r="J18" s="1175">
        <f ca="1">LBO!M29</f>
        <v>125</v>
      </c>
      <c r="K18" s="1176">
        <f>LBO!N29</f>
        <v>130.28899999999999</v>
      </c>
      <c r="L18" s="1176">
        <f>LBO!O29</f>
        <v>147.22656999999998</v>
      </c>
      <c r="M18" s="1176">
        <f>LBO!P29</f>
        <v>166.36602409999998</v>
      </c>
      <c r="N18" s="1176">
        <f>LBO!Q29</f>
        <v>187.99360723299995</v>
      </c>
      <c r="O18" s="1176">
        <f>LBO!R29</f>
        <v>212.43277617328991</v>
      </c>
    </row>
    <row r="19" spans="9:21" ht="15" customHeight="1" x14ac:dyDescent="0.25">
      <c r="I19" s="1177" t="s">
        <v>335</v>
      </c>
      <c r="J19" s="1180">
        <f t="shared" ref="J19:O19" ca="1" si="0">J18/J16</f>
        <v>0.43103448275862066</v>
      </c>
      <c r="K19" s="1179">
        <f t="shared" si="0"/>
        <v>0.39758620689655172</v>
      </c>
      <c r="L19" s="1179">
        <f t="shared" si="0"/>
        <v>0.39758620689655177</v>
      </c>
      <c r="M19" s="1179">
        <f t="shared" si="0"/>
        <v>0.39758620689655177</v>
      </c>
      <c r="N19" s="1179">
        <f t="shared" si="0"/>
        <v>0.39758620689655177</v>
      </c>
      <c r="O19" s="1179">
        <f t="shared" si="0"/>
        <v>0.39758620689655172</v>
      </c>
      <c r="P19" s="847"/>
    </row>
    <row r="20" spans="9:21" ht="15" customHeight="1" x14ac:dyDescent="0.25">
      <c r="I20" s="1181" t="s">
        <v>446</v>
      </c>
      <c r="J20" s="1175"/>
      <c r="K20" s="1182">
        <f>LBO!N33</f>
        <v>-18.079999999999998</v>
      </c>
      <c r="L20" s="1182">
        <f>LBO!O33</f>
        <v>-20.072867999999996</v>
      </c>
      <c r="M20" s="1182">
        <f>LBO!P33</f>
        <v>-22.278329679999995</v>
      </c>
      <c r="N20" s="1182">
        <f>LBO!Q33</f>
        <v>-24.717979927599988</v>
      </c>
      <c r="O20" s="1182">
        <f>LBO!R33</f>
        <v>-27.415435467983986</v>
      </c>
    </row>
    <row r="21" spans="9:21" ht="15" customHeight="1" x14ac:dyDescent="0.25">
      <c r="I21" s="1181" t="s">
        <v>239</v>
      </c>
      <c r="J21" s="1183"/>
      <c r="K21" s="1182">
        <f>LBO!N36</f>
        <v>-11.309999999999997</v>
      </c>
      <c r="L21" s="1182">
        <f>LBO!O36</f>
        <v>-12.780299999999983</v>
      </c>
      <c r="M21" s="1182">
        <f>LBO!P36</f>
        <v>-14.441738999999989</v>
      </c>
      <c r="N21" s="1182">
        <f>LBO!Q36</f>
        <v>-16.319165069999979</v>
      </c>
      <c r="O21" s="1182">
        <f>LBO!R36</f>
        <v>-18.440656529099986</v>
      </c>
    </row>
    <row r="22" spans="9:21" s="846" customFormat="1" ht="15" customHeight="1" x14ac:dyDescent="0.25">
      <c r="I22" s="1184" t="s">
        <v>534</v>
      </c>
      <c r="J22" s="1185"/>
      <c r="K22" s="1186">
        <f>K18+K20+K21</f>
        <v>100.89899999999999</v>
      </c>
      <c r="L22" s="1186">
        <f t="shared" ref="L22:O22" si="1">L18+L20+L21</f>
        <v>114.373402</v>
      </c>
      <c r="M22" s="1186">
        <f t="shared" si="1"/>
        <v>129.64595542000001</v>
      </c>
      <c r="N22" s="1186">
        <f t="shared" si="1"/>
        <v>146.95646223539998</v>
      </c>
      <c r="O22" s="1186">
        <f t="shared" si="1"/>
        <v>166.57668417620593</v>
      </c>
    </row>
    <row r="23" spans="9:21" s="846" customFormat="1" ht="15" customHeight="1" x14ac:dyDescent="0.25">
      <c r="I23" s="1177" t="s">
        <v>538</v>
      </c>
      <c r="J23" s="1187"/>
      <c r="K23" s="1179">
        <f>K22/$C$4</f>
        <v>5.3812799999999994E-2</v>
      </c>
      <c r="L23" s="1179">
        <f>L22/$C$4</f>
        <v>6.0999147733333335E-2</v>
      </c>
      <c r="M23" s="1179">
        <f>M22/$C$4</f>
        <v>6.9144509557333339E-2</v>
      </c>
      <c r="N23" s="1179">
        <f>N22/$C$4</f>
        <v>7.8376779858879989E-2</v>
      </c>
      <c r="O23" s="1179">
        <f>O22/$C$4</f>
        <v>8.8840898227309825E-2</v>
      </c>
    </row>
    <row r="24" spans="9:21" ht="15" customHeight="1" x14ac:dyDescent="0.25">
      <c r="I24" s="1181" t="s">
        <v>522</v>
      </c>
      <c r="J24" s="1183"/>
      <c r="K24" s="1182">
        <f ca="1">LBO!N37</f>
        <v>-46.875</v>
      </c>
      <c r="L24" s="1182">
        <f ca="1">LBO!O37</f>
        <v>-45.913966917857145</v>
      </c>
      <c r="M24" s="1182">
        <f ca="1">LBO!P37</f>
        <v>-44.630217474246429</v>
      </c>
      <c r="N24" s="1182">
        <f ca="1">LBO!Q37</f>
        <v>-42.975203489215723</v>
      </c>
      <c r="O24" s="1182">
        <f ca="1">LBO!R37</f>
        <v>-40.955609475637985</v>
      </c>
    </row>
    <row r="25" spans="9:21" ht="15" customHeight="1" x14ac:dyDescent="0.25">
      <c r="I25" s="1181" t="s">
        <v>238</v>
      </c>
      <c r="J25" s="1183"/>
      <c r="K25" s="1182">
        <f ca="1">LBO!N38</f>
        <v>-18.430182142857142</v>
      </c>
      <c r="L25" s="1182">
        <f ca="1">LBO!O38</f>
        <v>-20.913159392857143</v>
      </c>
      <c r="M25" s="1182">
        <f ca="1">LBO!P38</f>
        <v>-23.718923685357147</v>
      </c>
      <c r="N25" s="1182">
        <f ca="1">LBO!Q38</f>
        <v>-29.181480465527301</v>
      </c>
      <c r="O25" s="1182">
        <f ca="1">LBO!R38</f>
        <v>-36.165673605062622</v>
      </c>
    </row>
    <row r="26" spans="9:21" ht="15" customHeight="1" x14ac:dyDescent="0.25">
      <c r="I26" s="1181" t="s">
        <v>108</v>
      </c>
      <c r="J26" s="1183"/>
      <c r="K26" s="1188">
        <f>LBO!N40</f>
        <v>0</v>
      </c>
      <c r="L26" s="1188">
        <f>LBO!O40</f>
        <v>0</v>
      </c>
      <c r="M26" s="1188">
        <f>LBO!P40</f>
        <v>0</v>
      </c>
      <c r="N26" s="1188">
        <f>LBO!Q40</f>
        <v>0</v>
      </c>
      <c r="O26" s="1188">
        <f>LBO!R40</f>
        <v>0</v>
      </c>
    </row>
    <row r="27" spans="9:21" ht="15" customHeight="1" x14ac:dyDescent="0.25">
      <c r="I27" s="1189" t="s">
        <v>535</v>
      </c>
      <c r="J27" s="1190"/>
      <c r="K27" s="1191">
        <f ca="1">K18+K20+K21+K24+K25+K26</f>
        <v>35.593817857142845</v>
      </c>
      <c r="L27" s="1191">
        <f t="shared" ref="L27:O27" ca="1" si="2">L18+L20+L21+L24+L25+L26</f>
        <v>47.546275689285707</v>
      </c>
      <c r="M27" s="1191">
        <f t="shared" ca="1" si="2"/>
        <v>61.296814260396438</v>
      </c>
      <c r="N27" s="1191">
        <f t="shared" ca="1" si="2"/>
        <v>74.799778280656966</v>
      </c>
      <c r="O27" s="1191">
        <f t="shared" ca="1" si="2"/>
        <v>89.455401095505323</v>
      </c>
    </row>
    <row r="28" spans="9:21" ht="15" customHeight="1" x14ac:dyDescent="0.25">
      <c r="I28" s="1192" t="s">
        <v>539</v>
      </c>
      <c r="J28" s="1193"/>
      <c r="K28" s="1194">
        <f ca="1">K27/$F$9</f>
        <v>3.6506479853479844E-2</v>
      </c>
      <c r="L28" s="1194">
        <f ca="1">L27/$F$9</f>
        <v>4.8765410963369955E-2</v>
      </c>
      <c r="M28" s="1194">
        <f ca="1">M27/$F$9</f>
        <v>6.2868527446560449E-2</v>
      </c>
      <c r="N28" s="1194">
        <f ca="1">N27/$F$9</f>
        <v>7.671772131349433E-2</v>
      </c>
      <c r="O28" s="1194">
        <f ca="1">O27/$F$9</f>
        <v>9.1749129328723408E-2</v>
      </c>
    </row>
    <row r="29" spans="9:21" ht="15" customHeight="1" x14ac:dyDescent="0.25">
      <c r="I29" s="1181" t="s">
        <v>167</v>
      </c>
      <c r="J29" s="1178">
        <f ca="1">LBO!M43</f>
        <v>937.5</v>
      </c>
      <c r="K29" s="1182">
        <f ca="1">LBO!N43</f>
        <v>915.96868214285712</v>
      </c>
      <c r="L29" s="1182">
        <f ca="1">LBO!O43</f>
        <v>883.53959395357151</v>
      </c>
      <c r="M29" s="1182">
        <f ca="1">LBO!P43</f>
        <v>838.49375625567507</v>
      </c>
      <c r="N29" s="1182">
        <f ca="1">LBO!Q43</f>
        <v>781.16377777970547</v>
      </c>
      <c r="O29" s="1182">
        <f ca="1">LBO!R43</f>
        <v>710.48841147423923</v>
      </c>
    </row>
    <row r="30" spans="9:21" ht="15" customHeight="1" x14ac:dyDescent="0.25">
      <c r="I30" s="1195" t="s">
        <v>54</v>
      </c>
      <c r="J30" s="1196">
        <f ca="1">LBO!M50</f>
        <v>7.5</v>
      </c>
      <c r="K30" s="1197">
        <f ca="1">LBO!N50</f>
        <v>7.0302840772655957</v>
      </c>
      <c r="L30" s="1197">
        <f ca="1">LBO!O50</f>
        <v>6.0012237869398959</v>
      </c>
      <c r="M30" s="1197">
        <f ca="1">LBO!P50</f>
        <v>5.040054066277798</v>
      </c>
      <c r="N30" s="1197">
        <f ca="1">LBO!Q50</f>
        <v>4.1552677736085375</v>
      </c>
      <c r="O30" s="1197">
        <f ca="1">LBO!R50</f>
        <v>3.344532911882983</v>
      </c>
    </row>
    <row r="32" spans="9:21" ht="15" hidden="1" customHeight="1" outlineLevel="1" x14ac:dyDescent="0.25">
      <c r="I32" s="844" t="s">
        <v>533</v>
      </c>
      <c r="J32" s="844"/>
      <c r="K32" s="844"/>
      <c r="L32" s="844"/>
      <c r="M32" s="844"/>
      <c r="N32" s="844"/>
      <c r="O32" s="844"/>
      <c r="P32" s="844"/>
      <c r="Q32" s="844"/>
      <c r="R32" s="844"/>
      <c r="S32" s="844"/>
      <c r="T32" s="844"/>
      <c r="U32" s="844"/>
    </row>
    <row r="33" spans="9:21" ht="8.1" hidden="1" customHeight="1" outlineLevel="1" x14ac:dyDescent="0.25">
      <c r="T33" s="884"/>
      <c r="U33" s="884"/>
    </row>
    <row r="34" spans="9:21" ht="15" hidden="1" customHeight="1" outlineLevel="1" x14ac:dyDescent="0.25">
      <c r="I34" s="880" t="s">
        <v>363</v>
      </c>
      <c r="J34" s="881" t="s">
        <v>526</v>
      </c>
      <c r="K34" s="881" t="s">
        <v>527</v>
      </c>
      <c r="L34" s="881" t="s">
        <v>528</v>
      </c>
      <c r="M34" s="882">
        <v>2022</v>
      </c>
      <c r="N34" s="882">
        <f>M34+1</f>
        <v>2023</v>
      </c>
      <c r="O34" s="882">
        <f>N34+1</f>
        <v>2024</v>
      </c>
      <c r="P34" s="882">
        <f>O34+1</f>
        <v>2025</v>
      </c>
      <c r="Q34" s="882">
        <f>P34+1</f>
        <v>2026</v>
      </c>
      <c r="R34" s="882">
        <f>Q34+1</f>
        <v>2027</v>
      </c>
      <c r="T34" s="883" t="s">
        <v>531</v>
      </c>
      <c r="U34" s="883" t="s">
        <v>532</v>
      </c>
    </row>
    <row r="35" spans="9:21" s="846" customFormat="1" ht="15" hidden="1" customHeight="1" outlineLevel="1" x14ac:dyDescent="0.25">
      <c r="I35" s="873" t="s">
        <v>524</v>
      </c>
      <c r="J35" s="874" t="e">
        <f>'Standalone P&amp;L'!#REF!</f>
        <v>#REF!</v>
      </c>
      <c r="K35" s="874" t="e">
        <f>'Standalone P&amp;L'!#REF!</f>
        <v>#REF!</v>
      </c>
      <c r="L35" s="874" t="e">
        <f>'Standalone P&amp;L'!#REF!</f>
        <v>#REF!</v>
      </c>
      <c r="M35" s="874" t="e">
        <f>'Standalone P&amp;L'!#REF!</f>
        <v>#REF!</v>
      </c>
      <c r="N35" s="874" t="e">
        <f>'Standalone P&amp;L'!#REF!</f>
        <v>#REF!</v>
      </c>
      <c r="O35" s="874" t="e">
        <f>'Standalone P&amp;L'!#REF!</f>
        <v>#REF!</v>
      </c>
      <c r="P35" s="874" t="e">
        <f>'Standalone P&amp;L'!#REF!</f>
        <v>#REF!</v>
      </c>
      <c r="Q35" s="874" t="e">
        <f>'Standalone P&amp;L'!#REF!</f>
        <v>#REF!</v>
      </c>
      <c r="R35" s="874" t="e">
        <f>'Standalone P&amp;L'!#REF!</f>
        <v>#REF!</v>
      </c>
      <c r="T35" s="876" t="e">
        <f>(M35/J35)^(1/(COUNT(J35:M35)-1))-1</f>
        <v>#REF!</v>
      </c>
      <c r="U35" s="876" t="e">
        <f>(R35/M35)^(1/(COUNT(M35:R35)-1))-1</f>
        <v>#REF!</v>
      </c>
    </row>
    <row r="36" spans="9:21" ht="15" hidden="1" customHeight="1" outlineLevel="1" x14ac:dyDescent="0.25">
      <c r="I36" s="872" t="s">
        <v>333</v>
      </c>
      <c r="J36" s="849"/>
      <c r="K36" s="849" t="e">
        <f>K35/J35-1</f>
        <v>#REF!</v>
      </c>
      <c r="L36" s="849" t="e">
        <f t="shared" ref="L36:R36" si="3">L35/K35-1</f>
        <v>#REF!</v>
      </c>
      <c r="M36" s="849" t="e">
        <f t="shared" si="3"/>
        <v>#REF!</v>
      </c>
      <c r="N36" s="849" t="e">
        <f t="shared" si="3"/>
        <v>#REF!</v>
      </c>
      <c r="O36" s="849" t="e">
        <f t="shared" si="3"/>
        <v>#REF!</v>
      </c>
      <c r="P36" s="849" t="e">
        <f t="shared" si="3"/>
        <v>#REF!</v>
      </c>
      <c r="Q36" s="849" t="e">
        <f t="shared" si="3"/>
        <v>#REF!</v>
      </c>
      <c r="R36" s="849" t="e">
        <f t="shared" si="3"/>
        <v>#REF!</v>
      </c>
    </row>
    <row r="37" spans="9:21" s="846" customFormat="1" ht="15" hidden="1" customHeight="1" outlineLevel="1" x14ac:dyDescent="0.25">
      <c r="I37" s="873" t="s">
        <v>525</v>
      </c>
      <c r="J37" s="877"/>
      <c r="K37" s="877"/>
      <c r="L37" s="874" t="e">
        <f>'Standalone P&amp;L'!#REF!</f>
        <v>#REF!</v>
      </c>
      <c r="M37" s="874" t="e">
        <f>'Standalone P&amp;L'!#REF!</f>
        <v>#REF!</v>
      </c>
      <c r="N37" s="874" t="e">
        <f>'Standalone P&amp;L'!#REF!</f>
        <v>#REF!</v>
      </c>
      <c r="O37" s="874" t="e">
        <f>'Standalone P&amp;L'!#REF!</f>
        <v>#REF!</v>
      </c>
      <c r="P37" s="874" t="e">
        <f>'Standalone P&amp;L'!#REF!</f>
        <v>#REF!</v>
      </c>
      <c r="Q37" s="874" t="e">
        <f>'Standalone P&amp;L'!#REF!</f>
        <v>#REF!</v>
      </c>
      <c r="R37" s="874" t="e">
        <f>'Standalone P&amp;L'!#REF!</f>
        <v>#REF!</v>
      </c>
      <c r="T37" s="878"/>
      <c r="U37" s="876" t="e">
        <f>(R37/M37)^(1/(COUNT(M37:R37)-1))-1</f>
        <v>#REF!</v>
      </c>
    </row>
    <row r="38" spans="9:21" ht="15" hidden="1" customHeight="1" outlineLevel="1" x14ac:dyDescent="0.25">
      <c r="I38" s="872" t="s">
        <v>390</v>
      </c>
      <c r="J38" s="879"/>
      <c r="K38" s="879"/>
      <c r="L38" s="849" t="e">
        <f>L37/L$35</f>
        <v>#REF!</v>
      </c>
      <c r="M38" s="849" t="e">
        <f t="shared" ref="M38:R38" si="4">M37/M$35</f>
        <v>#REF!</v>
      </c>
      <c r="N38" s="849" t="e">
        <f t="shared" si="4"/>
        <v>#REF!</v>
      </c>
      <c r="O38" s="849" t="e">
        <f t="shared" si="4"/>
        <v>#REF!</v>
      </c>
      <c r="P38" s="849" t="e">
        <f t="shared" si="4"/>
        <v>#REF!</v>
      </c>
      <c r="Q38" s="849" t="e">
        <f t="shared" si="4"/>
        <v>#REF!</v>
      </c>
      <c r="R38" s="849" t="e">
        <f t="shared" si="4"/>
        <v>#REF!</v>
      </c>
    </row>
    <row r="39" spans="9:21" ht="15" hidden="1" customHeight="1" outlineLevel="1" x14ac:dyDescent="0.25">
      <c r="I39" s="845" t="s">
        <v>186</v>
      </c>
      <c r="J39" s="878"/>
      <c r="K39" s="878"/>
      <c r="L39" s="848" t="e">
        <f>'Standalone P&amp;L'!#REF!+'Standalone P&amp;L'!#REF!</f>
        <v>#REF!</v>
      </c>
      <c r="M39" s="848" t="e">
        <f>'Standalone P&amp;L'!#REF!+'Standalone P&amp;L'!#REF!</f>
        <v>#REF!</v>
      </c>
      <c r="N39" s="848" t="e">
        <f>'Standalone P&amp;L'!#REF!+'Standalone P&amp;L'!#REF!</f>
        <v>#REF!</v>
      </c>
      <c r="O39" s="848" t="e">
        <f>'Standalone P&amp;L'!#REF!+'Standalone P&amp;L'!#REF!</f>
        <v>#REF!</v>
      </c>
      <c r="P39" s="848" t="e">
        <f>'Standalone P&amp;L'!#REF!+'Standalone P&amp;L'!#REF!</f>
        <v>#REF!</v>
      </c>
      <c r="Q39" s="848" t="e">
        <f>'Standalone P&amp;L'!#REF!+'Standalone P&amp;L'!#REF!</f>
        <v>#REF!</v>
      </c>
      <c r="R39" s="848" t="e">
        <f>'Standalone P&amp;L'!#REF!+'Standalone P&amp;L'!#REF!</f>
        <v>#REF!</v>
      </c>
      <c r="T39" s="878"/>
      <c r="U39" s="876" t="e">
        <f>(R39/M39)^(1/(COUNT(M39:R39)-1))-1</f>
        <v>#REF!</v>
      </c>
    </row>
    <row r="40" spans="9:21" ht="15" hidden="1" customHeight="1" outlineLevel="1" x14ac:dyDescent="0.25">
      <c r="I40" s="872" t="s">
        <v>390</v>
      </c>
      <c r="J40" s="879"/>
      <c r="K40" s="879"/>
      <c r="L40" s="849" t="e">
        <f t="shared" ref="L40:R40" si="5">L39/L$35</f>
        <v>#REF!</v>
      </c>
      <c r="M40" s="849" t="e">
        <f t="shared" si="5"/>
        <v>#REF!</v>
      </c>
      <c r="N40" s="849" t="e">
        <f t="shared" si="5"/>
        <v>#REF!</v>
      </c>
      <c r="O40" s="849" t="e">
        <f t="shared" si="5"/>
        <v>#REF!</v>
      </c>
      <c r="P40" s="849" t="e">
        <f t="shared" si="5"/>
        <v>#REF!</v>
      </c>
      <c r="Q40" s="849" t="e">
        <f t="shared" si="5"/>
        <v>#REF!</v>
      </c>
      <c r="R40" s="849" t="e">
        <f t="shared" si="5"/>
        <v>#REF!</v>
      </c>
    </row>
    <row r="41" spans="9:21" s="846" customFormat="1" ht="15" hidden="1" customHeight="1" outlineLevel="1" x14ac:dyDescent="0.25">
      <c r="I41" s="873" t="s">
        <v>75</v>
      </c>
      <c r="J41" s="874" t="e">
        <f>'Standalone P&amp;L'!#REF!</f>
        <v>#REF!</v>
      </c>
      <c r="K41" s="874" t="e">
        <f>'Standalone P&amp;L'!#REF!</f>
        <v>#REF!</v>
      </c>
      <c r="L41" s="874" t="e">
        <f>'Standalone P&amp;L'!#REF!</f>
        <v>#REF!</v>
      </c>
      <c r="M41" s="874" t="e">
        <f>'Standalone P&amp;L'!#REF!</f>
        <v>#REF!</v>
      </c>
      <c r="N41" s="874" t="e">
        <f>'Standalone P&amp;L'!#REF!</f>
        <v>#REF!</v>
      </c>
      <c r="O41" s="874" t="e">
        <f>'Standalone P&amp;L'!#REF!</f>
        <v>#REF!</v>
      </c>
      <c r="P41" s="874" t="e">
        <f>'Standalone P&amp;L'!#REF!</f>
        <v>#REF!</v>
      </c>
      <c r="Q41" s="874" t="e">
        <f>'Standalone P&amp;L'!#REF!</f>
        <v>#REF!</v>
      </c>
      <c r="R41" s="874" t="e">
        <f>'Standalone P&amp;L'!#REF!</f>
        <v>#REF!</v>
      </c>
      <c r="T41" s="876" t="e">
        <f>(M41/J41)^(1/(COUNT(J41:M41)-1))-1</f>
        <v>#REF!</v>
      </c>
      <c r="U41" s="876" t="e">
        <f>(R41/M41)^(1/(COUNT(M41:R41)-1))-1</f>
        <v>#REF!</v>
      </c>
    </row>
    <row r="42" spans="9:21" ht="15" hidden="1" customHeight="1" outlineLevel="1" x14ac:dyDescent="0.25">
      <c r="I42" s="872" t="s">
        <v>390</v>
      </c>
      <c r="J42" s="849" t="e">
        <f t="shared" ref="J42:R42" si="6">J41/J$35</f>
        <v>#REF!</v>
      </c>
      <c r="K42" s="849" t="e">
        <f t="shared" si="6"/>
        <v>#REF!</v>
      </c>
      <c r="L42" s="849" t="e">
        <f t="shared" si="6"/>
        <v>#REF!</v>
      </c>
      <c r="M42" s="849" t="e">
        <f t="shared" si="6"/>
        <v>#REF!</v>
      </c>
      <c r="N42" s="849" t="e">
        <f t="shared" si="6"/>
        <v>#REF!</v>
      </c>
      <c r="O42" s="849" t="e">
        <f t="shared" si="6"/>
        <v>#REF!</v>
      </c>
      <c r="P42" s="849" t="e">
        <f t="shared" si="6"/>
        <v>#REF!</v>
      </c>
      <c r="Q42" s="849" t="e">
        <f t="shared" si="6"/>
        <v>#REF!</v>
      </c>
      <c r="R42" s="849" t="e">
        <f t="shared" si="6"/>
        <v>#REF!</v>
      </c>
    </row>
    <row r="43" spans="9:21" ht="15" hidden="1" customHeight="1" outlineLevel="2" x14ac:dyDescent="0.25">
      <c r="I43" s="845" t="s">
        <v>449</v>
      </c>
      <c r="J43" s="848" t="e">
        <f>J45-J41</f>
        <v>#REF!</v>
      </c>
      <c r="K43" s="848" t="e">
        <f t="shared" ref="K43:R43" si="7">K45-K41</f>
        <v>#REF!</v>
      </c>
      <c r="L43" s="848" t="e">
        <f t="shared" si="7"/>
        <v>#REF!</v>
      </c>
      <c r="M43" s="848" t="e">
        <f t="shared" si="7"/>
        <v>#REF!</v>
      </c>
      <c r="N43" s="848" t="e">
        <f t="shared" si="7"/>
        <v>#REF!</v>
      </c>
      <c r="O43" s="848" t="e">
        <f t="shared" si="7"/>
        <v>#REF!</v>
      </c>
      <c r="P43" s="848" t="e">
        <f t="shared" si="7"/>
        <v>#REF!</v>
      </c>
      <c r="Q43" s="848" t="e">
        <f t="shared" si="7"/>
        <v>#REF!</v>
      </c>
      <c r="R43" s="848" t="e">
        <f t="shared" si="7"/>
        <v>#REF!</v>
      </c>
    </row>
    <row r="44" spans="9:21" ht="15" hidden="1" customHeight="1" outlineLevel="2" x14ac:dyDescent="0.25">
      <c r="I44" s="872" t="s">
        <v>390</v>
      </c>
      <c r="J44" s="849" t="e">
        <f t="shared" ref="J44:R44" si="8">J43/J$35</f>
        <v>#REF!</v>
      </c>
      <c r="K44" s="849" t="e">
        <f t="shared" si="8"/>
        <v>#REF!</v>
      </c>
      <c r="L44" s="849" t="e">
        <f t="shared" si="8"/>
        <v>#REF!</v>
      </c>
      <c r="M44" s="849" t="e">
        <f t="shared" si="8"/>
        <v>#REF!</v>
      </c>
      <c r="N44" s="849" t="e">
        <f t="shared" si="8"/>
        <v>#REF!</v>
      </c>
      <c r="O44" s="849" t="e">
        <f t="shared" si="8"/>
        <v>#REF!</v>
      </c>
      <c r="P44" s="849" t="e">
        <f t="shared" si="8"/>
        <v>#REF!</v>
      </c>
      <c r="Q44" s="849" t="e">
        <f t="shared" si="8"/>
        <v>#REF!</v>
      </c>
      <c r="R44" s="849" t="e">
        <f t="shared" si="8"/>
        <v>#REF!</v>
      </c>
    </row>
    <row r="45" spans="9:21" s="846" customFormat="1" ht="15" hidden="1" customHeight="1" outlineLevel="1" x14ac:dyDescent="0.25">
      <c r="I45" s="873" t="s">
        <v>18</v>
      </c>
      <c r="J45" s="874" t="e">
        <f>'Standalone P&amp;L'!#REF!</f>
        <v>#REF!</v>
      </c>
      <c r="K45" s="874" t="e">
        <f>'Standalone P&amp;L'!#REF!</f>
        <v>#REF!</v>
      </c>
      <c r="L45" s="874" t="e">
        <f>'Standalone P&amp;L'!#REF!</f>
        <v>#REF!</v>
      </c>
      <c r="M45" s="874" t="e">
        <f>'Standalone P&amp;L'!#REF!</f>
        <v>#REF!</v>
      </c>
      <c r="N45" s="874" t="e">
        <f>'Standalone P&amp;L'!#REF!</f>
        <v>#REF!</v>
      </c>
      <c r="O45" s="874" t="e">
        <f>'Standalone P&amp;L'!#REF!</f>
        <v>#REF!</v>
      </c>
      <c r="P45" s="874" t="e">
        <f>'Standalone P&amp;L'!#REF!</f>
        <v>#REF!</v>
      </c>
      <c r="Q45" s="874" t="e">
        <f>'Standalone P&amp;L'!#REF!</f>
        <v>#REF!</v>
      </c>
      <c r="R45" s="874" t="e">
        <f>'Standalone P&amp;L'!#REF!</f>
        <v>#REF!</v>
      </c>
      <c r="T45" s="876" t="e">
        <f>(M45/J45)^(1/(COUNT(J45:M45)-1))-1</f>
        <v>#REF!</v>
      </c>
      <c r="U45" s="876" t="e">
        <f>(R45/M45)^(1/(COUNT(M45:R45)-1))-1</f>
        <v>#REF!</v>
      </c>
    </row>
    <row r="46" spans="9:21" ht="15" hidden="1" customHeight="1" outlineLevel="1" x14ac:dyDescent="0.25">
      <c r="I46" s="872" t="s">
        <v>390</v>
      </c>
      <c r="J46" s="849" t="e">
        <f t="shared" ref="J46:R46" si="9">J45/J$35</f>
        <v>#REF!</v>
      </c>
      <c r="K46" s="849" t="e">
        <f t="shared" si="9"/>
        <v>#REF!</v>
      </c>
      <c r="L46" s="849" t="e">
        <f t="shared" si="9"/>
        <v>#REF!</v>
      </c>
      <c r="M46" s="849" t="e">
        <f t="shared" si="9"/>
        <v>#REF!</v>
      </c>
      <c r="N46" s="849" t="e">
        <f t="shared" si="9"/>
        <v>#REF!</v>
      </c>
      <c r="O46" s="849" t="e">
        <f t="shared" si="9"/>
        <v>#REF!</v>
      </c>
      <c r="P46" s="849" t="e">
        <f t="shared" si="9"/>
        <v>#REF!</v>
      </c>
      <c r="Q46" s="849" t="e">
        <f t="shared" si="9"/>
        <v>#REF!</v>
      </c>
      <c r="R46" s="849" t="e">
        <f t="shared" si="9"/>
        <v>#REF!</v>
      </c>
    </row>
    <row r="47" spans="9:21" s="846" customFormat="1" ht="15" hidden="1" customHeight="1" outlineLevel="1" x14ac:dyDescent="0.25">
      <c r="I47" s="846" t="s">
        <v>446</v>
      </c>
      <c r="J47" s="847">
        <f>'Standalone P&amp;L'!J47</f>
        <v>16</v>
      </c>
      <c r="K47" s="847">
        <f>'Standalone P&amp;L'!K47</f>
        <v>19</v>
      </c>
      <c r="L47" s="847">
        <f>'Standalone P&amp;L'!L47</f>
        <v>18</v>
      </c>
      <c r="M47" s="847">
        <f>'Standalone P&amp;L'!M47</f>
        <v>16</v>
      </c>
      <c r="N47" s="847">
        <f>'Standalone P&amp;L'!N47</f>
        <v>18.079999999999998</v>
      </c>
      <c r="O47" s="847">
        <f>'Standalone P&amp;L'!O47</f>
        <v>20.072867999999996</v>
      </c>
      <c r="P47" s="847">
        <f>'Standalone P&amp;L'!P47</f>
        <v>22.278329679999995</v>
      </c>
      <c r="Q47" s="847">
        <f>'Standalone P&amp;L'!Q47</f>
        <v>24.717979927599988</v>
      </c>
      <c r="R47" s="847">
        <f>'Standalone P&amp;L'!R47</f>
        <v>27.415435467983986</v>
      </c>
    </row>
    <row r="48" spans="9:21" ht="15" hidden="1" customHeight="1" outlineLevel="1" x14ac:dyDescent="0.25">
      <c r="I48" s="872" t="s">
        <v>390</v>
      </c>
      <c r="J48" s="849" t="e">
        <f t="shared" ref="J48:R48" si="10">J47/J$35</f>
        <v>#REF!</v>
      </c>
      <c r="K48" s="849" t="e">
        <f t="shared" si="10"/>
        <v>#REF!</v>
      </c>
      <c r="L48" s="849" t="e">
        <f t="shared" si="10"/>
        <v>#REF!</v>
      </c>
      <c r="M48" s="849" t="e">
        <f t="shared" si="10"/>
        <v>#REF!</v>
      </c>
      <c r="N48" s="849" t="e">
        <f t="shared" si="10"/>
        <v>#REF!</v>
      </c>
      <c r="O48" s="849" t="e">
        <f t="shared" si="10"/>
        <v>#REF!</v>
      </c>
      <c r="P48" s="849" t="e">
        <f t="shared" si="10"/>
        <v>#REF!</v>
      </c>
      <c r="Q48" s="849" t="e">
        <f t="shared" si="10"/>
        <v>#REF!</v>
      </c>
      <c r="R48" s="849" t="e">
        <f t="shared" si="10"/>
        <v>#REF!</v>
      </c>
    </row>
    <row r="49" spans="9:21" s="846" customFormat="1" ht="15" hidden="1" customHeight="1" outlineLevel="1" x14ac:dyDescent="0.25">
      <c r="I49" s="846" t="s">
        <v>158</v>
      </c>
      <c r="J49" s="847" t="e">
        <f>J45+J47</f>
        <v>#REF!</v>
      </c>
      <c r="K49" s="847" t="e">
        <f t="shared" ref="K49:R49" si="11">K45+K47</f>
        <v>#REF!</v>
      </c>
      <c r="L49" s="847" t="e">
        <f t="shared" si="11"/>
        <v>#REF!</v>
      </c>
      <c r="M49" s="847" t="e">
        <f t="shared" si="11"/>
        <v>#REF!</v>
      </c>
      <c r="N49" s="847" t="e">
        <f t="shared" si="11"/>
        <v>#REF!</v>
      </c>
      <c r="O49" s="847" t="e">
        <f t="shared" si="11"/>
        <v>#REF!</v>
      </c>
      <c r="P49" s="847" t="e">
        <f t="shared" si="11"/>
        <v>#REF!</v>
      </c>
      <c r="Q49" s="847" t="e">
        <f t="shared" si="11"/>
        <v>#REF!</v>
      </c>
      <c r="R49" s="847" t="e">
        <f t="shared" si="11"/>
        <v>#REF!</v>
      </c>
      <c r="T49" s="876" t="e">
        <f>(M49/J49)^(1/(COUNT(J49:M49)-1))-1</f>
        <v>#REF!</v>
      </c>
      <c r="U49" s="876" t="e">
        <f>(R49/M49)^(1/(COUNT(M49:R49)-1))-1</f>
        <v>#REF!</v>
      </c>
    </row>
    <row r="50" spans="9:21" ht="15" hidden="1" customHeight="1" outlineLevel="1" x14ac:dyDescent="0.25">
      <c r="I50" s="872" t="s">
        <v>529</v>
      </c>
      <c r="J50" s="875" t="e">
        <f>J49/J$45</f>
        <v>#REF!</v>
      </c>
      <c r="K50" s="875" t="e">
        <f t="shared" ref="K50:R50" si="12">K49/K$45</f>
        <v>#REF!</v>
      </c>
      <c r="L50" s="875" t="e">
        <f t="shared" si="12"/>
        <v>#REF!</v>
      </c>
      <c r="M50" s="875" t="e">
        <f t="shared" si="12"/>
        <v>#REF!</v>
      </c>
      <c r="N50" s="875" t="e">
        <f t="shared" si="12"/>
        <v>#REF!</v>
      </c>
      <c r="O50" s="875" t="e">
        <f t="shared" si="12"/>
        <v>#REF!</v>
      </c>
      <c r="P50" s="875" t="e">
        <f t="shared" si="12"/>
        <v>#REF!</v>
      </c>
      <c r="Q50" s="875" t="e">
        <f t="shared" si="12"/>
        <v>#REF!</v>
      </c>
      <c r="R50" s="875" t="e">
        <f t="shared" si="12"/>
        <v>#REF!</v>
      </c>
    </row>
    <row r="51" spans="9:21" s="846" customFormat="1" ht="15" hidden="1" customHeight="1" outlineLevel="1" x14ac:dyDescent="0.25">
      <c r="I51" s="846" t="s">
        <v>239</v>
      </c>
      <c r="J51" s="847">
        <f>'Standalone P&amp;L'!J58</f>
        <v>-2.5</v>
      </c>
      <c r="K51" s="847">
        <f>'Standalone P&amp;L'!K58</f>
        <v>-14</v>
      </c>
      <c r="L51" s="847">
        <f>'Standalone P&amp;L'!L58</f>
        <v>-3</v>
      </c>
      <c r="M51" s="847">
        <f>'Standalone P&amp;L'!M58</f>
        <v>-8.8800000000000061</v>
      </c>
      <c r="N51" s="847">
        <f>'Standalone P&amp;L'!N58</f>
        <v>-11.309999999999997</v>
      </c>
      <c r="O51" s="847">
        <f>'Standalone P&amp;L'!O58</f>
        <v>-12.780299999999983</v>
      </c>
      <c r="P51" s="847">
        <f>'Standalone P&amp;L'!P58</f>
        <v>-14.441738999999989</v>
      </c>
      <c r="Q51" s="847">
        <f>'Standalone P&amp;L'!Q58</f>
        <v>-16.319165069999979</v>
      </c>
      <c r="R51" s="847">
        <f>'Standalone P&amp;L'!R58</f>
        <v>-18.440656529099986</v>
      </c>
    </row>
    <row r="52" spans="9:21" s="846" customFormat="1" ht="15" hidden="1" customHeight="1" outlineLevel="1" x14ac:dyDescent="0.25">
      <c r="I52" s="850" t="s">
        <v>530</v>
      </c>
      <c r="J52" s="851" t="e">
        <f>J49+J51</f>
        <v>#REF!</v>
      </c>
      <c r="K52" s="851" t="e">
        <f t="shared" ref="K52:R52" si="13">K49+K51</f>
        <v>#REF!</v>
      </c>
      <c r="L52" s="851" t="e">
        <f t="shared" si="13"/>
        <v>#REF!</v>
      </c>
      <c r="M52" s="851" t="e">
        <f t="shared" si="13"/>
        <v>#REF!</v>
      </c>
      <c r="N52" s="851" t="e">
        <f t="shared" si="13"/>
        <v>#REF!</v>
      </c>
      <c r="O52" s="851" t="e">
        <f t="shared" si="13"/>
        <v>#REF!</v>
      </c>
      <c r="P52" s="851" t="e">
        <f t="shared" si="13"/>
        <v>#REF!</v>
      </c>
      <c r="Q52" s="851" t="e">
        <f t="shared" si="13"/>
        <v>#REF!</v>
      </c>
      <c r="R52" s="851" t="e">
        <f t="shared" si="13"/>
        <v>#REF!</v>
      </c>
      <c r="T52" s="876" t="e">
        <f>(M52/J52)^(1/(COUNT(J52:M52)-1))-1</f>
        <v>#REF!</v>
      </c>
      <c r="U52" s="876" t="e">
        <f>(R52/M52)^(1/(COUNT(M52:R52)-1))-1</f>
        <v>#REF!</v>
      </c>
    </row>
    <row r="53" spans="9:21" ht="15" hidden="1" customHeight="1" outlineLevel="1" x14ac:dyDescent="0.25"/>
    <row r="54" spans="9:21" ht="15" hidden="1" customHeight="1" outlineLevel="1" x14ac:dyDescent="0.25"/>
    <row r="55" spans="9:21" ht="15" hidden="1" customHeight="1" outlineLevel="1" x14ac:dyDescent="0.25"/>
    <row r="56" spans="9:21" ht="15" hidden="1" customHeight="1" outlineLevel="1" x14ac:dyDescent="0.25"/>
    <row r="57" spans="9:21" ht="15" customHeight="1" collapsed="1" x14ac:dyDescent="0.25"/>
  </sheetData>
  <pageMargins left="0.7" right="0.7" top="0.75" bottom="0.75" header="0.3" footer="0.3"/>
  <pageSetup orientation="portrait" verticalDpi="1200" r:id="rId1"/>
  <customProperties>
    <customPr name="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3B718-2ADE-4C26-9098-5E05A9FC922E}">
  <sheetPr>
    <tabColor rgb="FFFF0000"/>
  </sheetPr>
  <dimension ref="B1:R32"/>
  <sheetViews>
    <sheetView showGridLines="0" topLeftCell="A2" zoomScale="130" zoomScaleNormal="130" workbookViewId="0">
      <selection activeCell="E5" sqref="E5"/>
    </sheetView>
  </sheetViews>
  <sheetFormatPr defaultColWidth="9.109375" defaultRowHeight="15" customHeight="1" outlineLevelRow="1" x14ac:dyDescent="0.25"/>
  <cols>
    <col min="1" max="1" width="1.6640625" style="409" customWidth="1"/>
    <col min="2" max="2" width="15.6640625" style="409" customWidth="1"/>
    <col min="3" max="3" width="2.6640625" style="409" customWidth="1"/>
    <col min="4" max="11" width="7.6640625" style="409" customWidth="1"/>
    <col min="12" max="12" width="1.6640625" style="409" customWidth="1"/>
    <col min="13" max="13" width="7.6640625" style="409" customWidth="1"/>
    <col min="14" max="16" width="9.109375" style="409"/>
    <col min="17" max="17" width="11" style="409" bestFit="1" customWidth="1"/>
    <col min="18" max="18" width="10.109375" style="409" bestFit="1" customWidth="1"/>
    <col min="19" max="19" width="11" style="409" bestFit="1" customWidth="1"/>
    <col min="20" max="16384" width="9.109375" style="409"/>
  </cols>
  <sheetData>
    <row r="1" spans="2:18" ht="15" customHeight="1" x14ac:dyDescent="0.25">
      <c r="E1" s="894"/>
      <c r="F1" s="894"/>
      <c r="G1" s="894"/>
      <c r="H1" s="894"/>
      <c r="I1" s="894"/>
      <c r="J1" s="894"/>
      <c r="K1" s="894"/>
    </row>
    <row r="2" spans="2:18" ht="16.95" customHeight="1" x14ac:dyDescent="0.25">
      <c r="D2" s="812" t="s">
        <v>642</v>
      </c>
      <c r="E2" s="812"/>
      <c r="F2" s="812"/>
      <c r="G2" s="812"/>
      <c r="H2" s="812"/>
      <c r="I2" s="812"/>
      <c r="J2" s="812"/>
      <c r="K2" s="812"/>
      <c r="M2" s="812" t="s">
        <v>56</v>
      </c>
    </row>
    <row r="3" spans="2:18" ht="8.1" customHeight="1" x14ac:dyDescent="0.25">
      <c r="E3" s="816"/>
      <c r="F3" s="816"/>
      <c r="G3" s="816"/>
      <c r="H3" s="816"/>
      <c r="I3" s="816"/>
      <c r="J3" s="816"/>
      <c r="K3" s="816"/>
      <c r="M3" s="816"/>
    </row>
    <row r="4" spans="2:18" ht="16.95" customHeight="1" thickBot="1" x14ac:dyDescent="0.3">
      <c r="B4" s="815" t="s">
        <v>612</v>
      </c>
      <c r="C4" s="815"/>
      <c r="D4" s="813">
        <f>'Standalone P&amp;L'!K6</f>
        <v>45565</v>
      </c>
      <c r="E4" s="813">
        <f>'Standalone P&amp;L'!L6</f>
        <v>45930</v>
      </c>
      <c r="F4" s="822">
        <f>'Standalone P&amp;L'!M6</f>
        <v>46295</v>
      </c>
      <c r="G4" s="899">
        <f>'Standalone P&amp;L'!N6</f>
        <v>46660</v>
      </c>
      <c r="H4" s="813">
        <f>'Standalone P&amp;L'!O6</f>
        <v>47026</v>
      </c>
      <c r="I4" s="813">
        <f>'Standalone P&amp;L'!P6</f>
        <v>47391</v>
      </c>
      <c r="J4" s="813">
        <f>'Standalone P&amp;L'!Q6</f>
        <v>47756</v>
      </c>
      <c r="K4" s="813">
        <f>'Standalone P&amp;L'!R6</f>
        <v>48121</v>
      </c>
      <c r="M4" s="814" t="s">
        <v>644</v>
      </c>
    </row>
    <row r="5" spans="2:18" s="410" customFormat="1" ht="13.95" customHeight="1" thickBot="1" x14ac:dyDescent="0.3">
      <c r="B5" s="885" t="s">
        <v>613</v>
      </c>
      <c r="C5" s="885"/>
      <c r="D5" s="1238">
        <f>'Standalone P&amp;L'!L15</f>
        <v>260.39999999999998</v>
      </c>
      <c r="E5" s="1027">
        <f>'Standalone P&amp;L'!M15</f>
        <v>290</v>
      </c>
      <c r="F5" s="1028">
        <f>'Standalone P&amp;L'!N15</f>
        <v>327.7</v>
      </c>
      <c r="G5" s="1027">
        <f>'Standalone P&amp;L'!O15</f>
        <v>370.30099999999993</v>
      </c>
      <c r="H5" s="1027">
        <f>'Standalone P&amp;L'!P15</f>
        <v>418.4401299999999</v>
      </c>
      <c r="I5" s="1027">
        <f>'Standalone P&amp;L'!Q15</f>
        <v>472.83734689999983</v>
      </c>
      <c r="J5" s="1027">
        <f>'Standalone P&amp;L'!R15</f>
        <v>534.30620199699979</v>
      </c>
      <c r="K5" s="1027">
        <f>'Standalone P&amp;L'!S15</f>
        <v>603.76600825660967</v>
      </c>
      <c r="M5" s="935">
        <f>(K5/F5)^(1/(27-22))-1</f>
        <v>0.12999999999999989</v>
      </c>
      <c r="O5" s="827">
        <f>(F5/D5)^(1/(25-23))-1</f>
        <v>0.12180592827217906</v>
      </c>
    </row>
    <row r="6" spans="2:18" s="886" customFormat="1" ht="13.95" customHeight="1" x14ac:dyDescent="0.25">
      <c r="B6" s="888" t="s">
        <v>64</v>
      </c>
      <c r="D6" s="983" t="str">
        <f t="shared" ref="D6" si="0">IFERROR(D5/B5-1,"n.a.")</f>
        <v>n.a.</v>
      </c>
      <c r="E6" s="983">
        <f t="shared" ref="E6" si="1">IFERROR(E5/D5-1,"n.a.")</f>
        <v>0.11367127496159757</v>
      </c>
      <c r="F6" s="984">
        <f t="shared" ref="F6" si="2">IFERROR(F5/E5-1,"n.a.")</f>
        <v>0.12999999999999989</v>
      </c>
      <c r="G6" s="983">
        <f t="shared" ref="G6" si="3">IFERROR(G5/F5-1,"n.a.")</f>
        <v>0.12999999999999989</v>
      </c>
      <c r="H6" s="983">
        <f t="shared" ref="H6" si="4">IFERROR(H5/G5-1,"n.a.")</f>
        <v>0.12999999999999989</v>
      </c>
      <c r="I6" s="983">
        <f t="shared" ref="I6" si="5">IFERROR(I5/H5-1,"n.a.")</f>
        <v>0.12999999999999989</v>
      </c>
      <c r="J6" s="983">
        <f t="shared" ref="J6" si="6">IFERROR(J5/I5-1,"n.a.")</f>
        <v>0.12999999999999989</v>
      </c>
      <c r="K6" s="983">
        <f t="shared" ref="K6" si="7">IFERROR(K5/J5-1,"n.a.")</f>
        <v>0.12999999999999989</v>
      </c>
      <c r="M6" s="889"/>
      <c r="Q6" s="817"/>
      <c r="R6" s="817"/>
    </row>
    <row r="7" spans="2:18" s="410" customFormat="1" ht="13.95" customHeight="1" outlineLevel="1" x14ac:dyDescent="0.25">
      <c r="B7" s="410" t="s">
        <v>619</v>
      </c>
      <c r="E7" s="818"/>
      <c r="F7" s="1026">
        <f t="shared" ref="F7:K7" si="8">F9-F5</f>
        <v>-154.69999999999999</v>
      </c>
      <c r="G7" s="1025">
        <f t="shared" si="8"/>
        <v>-174.81099999999995</v>
      </c>
      <c r="H7" s="1025">
        <f t="shared" si="8"/>
        <v>-197.53642999999994</v>
      </c>
      <c r="I7" s="1025">
        <f t="shared" si="8"/>
        <v>-223.21616589999991</v>
      </c>
      <c r="J7" s="1025">
        <f t="shared" si="8"/>
        <v>-252.23426746699988</v>
      </c>
      <c r="K7" s="1025">
        <f t="shared" si="8"/>
        <v>-285.0247222377098</v>
      </c>
      <c r="M7" s="827"/>
      <c r="R7" s="817"/>
    </row>
    <row r="8" spans="2:18" s="886" customFormat="1" ht="13.95" customHeight="1" outlineLevel="1" x14ac:dyDescent="0.25">
      <c r="B8" s="895" t="s">
        <v>390</v>
      </c>
      <c r="C8" s="893"/>
      <c r="E8" s="818"/>
      <c r="F8" s="892">
        <f t="shared" ref="F8:K8" si="9">F7/F5*-1</f>
        <v>0.47207812023191942</v>
      </c>
      <c r="G8" s="891">
        <f t="shared" si="9"/>
        <v>0.47207812023191942</v>
      </c>
      <c r="H8" s="891">
        <f t="shared" si="9"/>
        <v>0.47207812023191942</v>
      </c>
      <c r="I8" s="891">
        <f t="shared" si="9"/>
        <v>0.47207812023191942</v>
      </c>
      <c r="J8" s="891">
        <f t="shared" si="9"/>
        <v>0.47207812023191942</v>
      </c>
      <c r="K8" s="891">
        <f t="shared" si="9"/>
        <v>0.47207812023191936</v>
      </c>
      <c r="M8" s="889"/>
      <c r="R8" s="817"/>
    </row>
    <row r="9" spans="2:18" s="410" customFormat="1" ht="13.95" customHeight="1" x14ac:dyDescent="0.25">
      <c r="B9" s="410" t="s">
        <v>621</v>
      </c>
      <c r="E9" s="1222"/>
      <c r="F9" s="1221">
        <f>'Standalone P&amp;L'!M19</f>
        <v>173</v>
      </c>
      <c r="G9" s="1025">
        <f>'Standalone P&amp;L'!N19</f>
        <v>195.48999999999998</v>
      </c>
      <c r="H9" s="1025">
        <f>'Standalone P&amp;L'!O19</f>
        <v>220.90369999999996</v>
      </c>
      <c r="I9" s="1025">
        <f>'Standalone P&amp;L'!P19</f>
        <v>249.62118099999992</v>
      </c>
      <c r="J9" s="1025">
        <f>'Standalone P&amp;L'!Q19</f>
        <v>282.07193452999991</v>
      </c>
      <c r="K9" s="1025">
        <f>'Standalone P&amp;L'!R19</f>
        <v>318.74128601889987</v>
      </c>
      <c r="M9" s="827">
        <f>(K9/F9)^(1/(27-22))-1</f>
        <v>0.12999999999999989</v>
      </c>
      <c r="Q9" s="817"/>
      <c r="R9" s="817"/>
    </row>
    <row r="10" spans="2:18" s="886" customFormat="1" ht="13.95" customHeight="1" x14ac:dyDescent="0.25">
      <c r="B10" s="888" t="s">
        <v>72</v>
      </c>
      <c r="E10" s="818"/>
      <c r="F10" s="890">
        <f t="shared" ref="F10:K10" si="10">F9/F$5</f>
        <v>0.52792187976808058</v>
      </c>
      <c r="G10" s="889">
        <f t="shared" si="10"/>
        <v>0.52792187976808058</v>
      </c>
      <c r="H10" s="889">
        <f t="shared" si="10"/>
        <v>0.52792187976808058</v>
      </c>
      <c r="I10" s="889">
        <f t="shared" si="10"/>
        <v>0.52792187976808058</v>
      </c>
      <c r="J10" s="889">
        <f t="shared" si="10"/>
        <v>0.52792187976808058</v>
      </c>
      <c r="K10" s="889">
        <f t="shared" si="10"/>
        <v>0.52792187976808069</v>
      </c>
      <c r="M10" s="889"/>
      <c r="Q10" s="889"/>
      <c r="R10" s="889"/>
    </row>
    <row r="11" spans="2:18" s="410" customFormat="1" ht="13.95" customHeight="1" outlineLevel="1" x14ac:dyDescent="0.25">
      <c r="B11" s="410" t="s">
        <v>186</v>
      </c>
      <c r="E11" s="818"/>
      <c r="F11" s="1026">
        <f>F13-F9</f>
        <v>-48</v>
      </c>
      <c r="G11" s="1025">
        <f t="shared" ref="G11:K11" si="11">G13-G9</f>
        <v>-65.200999999999993</v>
      </c>
      <c r="H11" s="1025">
        <f t="shared" si="11"/>
        <v>-73.677129999999977</v>
      </c>
      <c r="I11" s="1025">
        <f t="shared" si="11"/>
        <v>-83.255156899999974</v>
      </c>
      <c r="J11" s="1025">
        <f t="shared" si="11"/>
        <v>-94.078327296999987</v>
      </c>
      <c r="K11" s="1025">
        <f t="shared" si="11"/>
        <v>-106.30850984560996</v>
      </c>
      <c r="M11" s="827">
        <f>(K11/F11)^(1/(27-22))-1</f>
        <v>0.17237178699173827</v>
      </c>
      <c r="R11" s="817"/>
    </row>
    <row r="12" spans="2:18" s="886" customFormat="1" ht="13.95" customHeight="1" outlineLevel="1" x14ac:dyDescent="0.25">
      <c r="B12" s="888" t="s">
        <v>516</v>
      </c>
      <c r="E12" s="818"/>
      <c r="F12" s="890">
        <f t="shared" ref="F12:K12" si="12">F11/F$5*-1</f>
        <v>0.14647543484894721</v>
      </c>
      <c r="G12" s="889">
        <f t="shared" si="12"/>
        <v>0.17607567897467197</v>
      </c>
      <c r="H12" s="889">
        <f t="shared" si="12"/>
        <v>0.17607567897467194</v>
      </c>
      <c r="I12" s="889">
        <f t="shared" si="12"/>
        <v>0.17607567897467197</v>
      </c>
      <c r="J12" s="889">
        <f t="shared" si="12"/>
        <v>0.176075678974672</v>
      </c>
      <c r="K12" s="889">
        <f t="shared" si="12"/>
        <v>0.176075678974672</v>
      </c>
      <c r="M12" s="889"/>
      <c r="R12" s="817"/>
    </row>
    <row r="13" spans="2:18" s="410" customFormat="1" ht="13.95" customHeight="1" thickBot="1" x14ac:dyDescent="0.3">
      <c r="B13" s="885" t="s">
        <v>18</v>
      </c>
      <c r="C13" s="885"/>
      <c r="D13" s="885"/>
      <c r="E13" s="1220"/>
      <c r="F13" s="1028">
        <f>'Standalone P&amp;L'!M27</f>
        <v>125</v>
      </c>
      <c r="G13" s="1027">
        <f>'Standalone P&amp;L'!N27</f>
        <v>130.28899999999999</v>
      </c>
      <c r="H13" s="1027">
        <f>'Standalone P&amp;L'!O27</f>
        <v>147.22656999999998</v>
      </c>
      <c r="I13" s="1027">
        <f>'Standalone P&amp;L'!P27</f>
        <v>166.36602409999995</v>
      </c>
      <c r="J13" s="1027">
        <f>'Standalone P&amp;L'!Q27</f>
        <v>187.99360723299992</v>
      </c>
      <c r="K13" s="1027">
        <f>'Standalone P&amp;L'!R27</f>
        <v>212.43277617328991</v>
      </c>
      <c r="M13" s="827">
        <f>(K13/F13)^(1/(27-22))-1</f>
        <v>0.1118912237987344</v>
      </c>
      <c r="Q13" s="817"/>
      <c r="R13" s="817"/>
    </row>
    <row r="14" spans="2:18" s="886" customFormat="1" ht="13.95" customHeight="1" thickBot="1" x14ac:dyDescent="0.3">
      <c r="B14" s="888" t="s">
        <v>72</v>
      </c>
      <c r="E14" s="818"/>
      <c r="F14" s="890">
        <f t="shared" ref="F14:K14" si="13">F13/F$5</f>
        <v>0.38144644491913338</v>
      </c>
      <c r="G14" s="889">
        <f t="shared" si="13"/>
        <v>0.35184620079340861</v>
      </c>
      <c r="H14" s="889">
        <f t="shared" si="13"/>
        <v>0.35184620079340867</v>
      </c>
      <c r="I14" s="889">
        <f t="shared" si="13"/>
        <v>0.35184620079340861</v>
      </c>
      <c r="J14" s="889">
        <f t="shared" si="13"/>
        <v>0.35184620079340861</v>
      </c>
      <c r="K14" s="935">
        <f t="shared" si="13"/>
        <v>0.35184620079340867</v>
      </c>
      <c r="M14" s="889"/>
      <c r="Q14" s="889"/>
      <c r="R14" s="889"/>
    </row>
    <row r="15" spans="2:18" ht="13.95" customHeight="1" x14ac:dyDescent="0.25">
      <c r="B15" s="409" t="s">
        <v>446</v>
      </c>
      <c r="E15" s="818"/>
      <c r="F15" s="1030">
        <f>'Standalone P&amp;L'!M47</f>
        <v>16</v>
      </c>
      <c r="G15" s="1029">
        <f>'Standalone P&amp;L'!N47</f>
        <v>18.079999999999998</v>
      </c>
      <c r="H15" s="1029">
        <f>'Standalone P&amp;L'!O47</f>
        <v>20.072867999999996</v>
      </c>
      <c r="I15" s="1029">
        <f>'Standalone P&amp;L'!P47</f>
        <v>22.278329679999995</v>
      </c>
      <c r="J15" s="1029">
        <f>'Standalone P&amp;L'!Q47</f>
        <v>24.717979927599988</v>
      </c>
      <c r="K15" s="1029">
        <f>'Standalone P&amp;L'!R47</f>
        <v>27.415435467983986</v>
      </c>
    </row>
    <row r="16" spans="2:18" ht="13.95" customHeight="1" x14ac:dyDescent="0.25">
      <c r="B16" s="888" t="s">
        <v>516</v>
      </c>
      <c r="E16" s="818"/>
      <c r="F16" s="890">
        <f t="shared" ref="F16:K16" si="14">F15/F5*-1</f>
        <v>-4.8825144949649069E-2</v>
      </c>
      <c r="G16" s="889">
        <f t="shared" si="14"/>
        <v>-4.8825144949649076E-2</v>
      </c>
      <c r="H16" s="889">
        <f t="shared" si="14"/>
        <v>-4.797070491303021E-2</v>
      </c>
      <c r="I16" s="889">
        <f t="shared" si="14"/>
        <v>-4.7116264876411358E-2</v>
      </c>
      <c r="J16" s="889">
        <f t="shared" si="14"/>
        <v>-4.6261824839792486E-2</v>
      </c>
      <c r="K16" s="889">
        <f t="shared" si="14"/>
        <v>-4.5407384803173634E-2</v>
      </c>
    </row>
    <row r="17" spans="2:13" s="410" customFormat="1" ht="13.95" customHeight="1" x14ac:dyDescent="0.25">
      <c r="B17" s="885" t="s">
        <v>158</v>
      </c>
      <c r="C17" s="885"/>
      <c r="D17" s="885"/>
      <c r="E17" s="1220"/>
      <c r="F17" s="902">
        <f t="shared" ref="F17:K17" si="15">F13+F15</f>
        <v>141</v>
      </c>
      <c r="G17" s="901">
        <f t="shared" si="15"/>
        <v>148.36899999999997</v>
      </c>
      <c r="H17" s="901">
        <f t="shared" si="15"/>
        <v>167.29943799999998</v>
      </c>
      <c r="I17" s="901">
        <f t="shared" si="15"/>
        <v>188.64435377999993</v>
      </c>
      <c r="J17" s="901">
        <f t="shared" si="15"/>
        <v>212.71158716059992</v>
      </c>
      <c r="K17" s="901">
        <f t="shared" si="15"/>
        <v>239.84821164127391</v>
      </c>
      <c r="M17" s="827">
        <f>LBO!T34</f>
        <v>0.11162213830527667</v>
      </c>
    </row>
    <row r="18" spans="2:13" ht="13.95" customHeight="1" x14ac:dyDescent="0.25">
      <c r="B18" s="409" t="s">
        <v>95</v>
      </c>
      <c r="E18" s="818"/>
      <c r="F18" s="823"/>
      <c r="G18" s="1029">
        <f>LBO!N36</f>
        <v>-11.309999999999997</v>
      </c>
      <c r="H18" s="1029">
        <f>LBO!O36</f>
        <v>-12.780299999999983</v>
      </c>
      <c r="I18" s="1029">
        <f>LBO!P36</f>
        <v>-14.441738999999989</v>
      </c>
      <c r="J18" s="1029">
        <f>LBO!Q36</f>
        <v>-16.319165069999979</v>
      </c>
      <c r="K18" s="1029">
        <f>LBO!R36</f>
        <v>-18.440656529099986</v>
      </c>
      <c r="M18" s="775"/>
    </row>
    <row r="19" spans="2:13" ht="13.95" customHeight="1" x14ac:dyDescent="0.25">
      <c r="B19" s="409" t="s">
        <v>99</v>
      </c>
      <c r="E19" s="818"/>
      <c r="F19" s="823"/>
      <c r="G19" s="1029">
        <f ca="1">LBO!N37</f>
        <v>-46.875</v>
      </c>
      <c r="H19" s="1029">
        <f ca="1">LBO!O37</f>
        <v>-45.913966917857145</v>
      </c>
      <c r="I19" s="1029">
        <f ca="1">LBO!P37</f>
        <v>-44.630217474246429</v>
      </c>
      <c r="J19" s="1029">
        <f ca="1">LBO!Q37</f>
        <v>-42.975203489215723</v>
      </c>
      <c r="K19" s="1029">
        <f ca="1">LBO!R37</f>
        <v>-40.955609475637985</v>
      </c>
      <c r="M19" s="775"/>
    </row>
    <row r="20" spans="2:13" ht="13.95" customHeight="1" x14ac:dyDescent="0.25">
      <c r="B20" s="409" t="s">
        <v>104</v>
      </c>
      <c r="E20" s="818"/>
      <c r="F20" s="823"/>
      <c r="G20" s="1029">
        <f ca="1">LBO!N38</f>
        <v>-18.430182142857142</v>
      </c>
      <c r="H20" s="1029">
        <f ca="1">LBO!O38</f>
        <v>-20.913159392857143</v>
      </c>
      <c r="I20" s="1029">
        <f ca="1">LBO!P38</f>
        <v>-23.718923685357147</v>
      </c>
      <c r="J20" s="1029">
        <f ca="1">LBO!Q38</f>
        <v>-29.181480465527301</v>
      </c>
      <c r="K20" s="1029">
        <f ca="1">LBO!R38</f>
        <v>-36.165673605062622</v>
      </c>
      <c r="M20" s="775"/>
    </row>
    <row r="21" spans="2:13" ht="13.95" customHeight="1" outlineLevel="1" x14ac:dyDescent="0.25">
      <c r="B21" s="409" t="s">
        <v>643</v>
      </c>
      <c r="E21" s="818"/>
      <c r="F21" s="823"/>
      <c r="G21" s="1031">
        <f>'Standalone P&amp;L'!N60+'Standalone P&amp;L'!N61</f>
        <v>0</v>
      </c>
      <c r="H21" s="1031">
        <f>'Standalone P&amp;L'!O60+'Standalone P&amp;L'!O61</f>
        <v>0</v>
      </c>
      <c r="I21" s="1031">
        <f>'Standalone P&amp;L'!P60+'Standalone P&amp;L'!P61</f>
        <v>0</v>
      </c>
      <c r="J21" s="1031">
        <f>'Standalone P&amp;L'!Q60+'Standalone P&amp;L'!Q61</f>
        <v>0</v>
      </c>
      <c r="K21" s="1031">
        <f>'Standalone P&amp;L'!R60+'Standalone P&amp;L'!R61</f>
        <v>0</v>
      </c>
      <c r="M21" s="775"/>
    </row>
    <row r="22" spans="2:13" ht="13.95" customHeight="1" x14ac:dyDescent="0.25">
      <c r="B22" s="885" t="s">
        <v>111</v>
      </c>
      <c r="C22" s="885"/>
      <c r="D22" s="885"/>
      <c r="E22" s="985"/>
      <c r="F22" s="986"/>
      <c r="G22" s="901">
        <f ca="1">G17+G18+G19+G20+G21</f>
        <v>71.75381785714282</v>
      </c>
      <c r="H22" s="901">
        <f ca="1">H17+H18+H19+H20+H21</f>
        <v>87.692011689285707</v>
      </c>
      <c r="I22" s="901">
        <f ca="1">I17+I18+I19+I20+I21</f>
        <v>105.85347362039639</v>
      </c>
      <c r="J22" s="901">
        <f ca="1">J17+J18+J19+J20+J21</f>
        <v>124.23573813585693</v>
      </c>
      <c r="K22" s="901">
        <f ca="1">K17+K18+K19+K20+K21</f>
        <v>144.28627203147329</v>
      </c>
      <c r="M22" s="775"/>
    </row>
    <row r="23" spans="2:13" ht="14.7" customHeight="1" x14ac:dyDescent="0.25">
      <c r="B23" s="888" t="s">
        <v>536</v>
      </c>
      <c r="E23" s="889"/>
      <c r="F23" s="890"/>
      <c r="G23" s="889">
        <f ca="1">G22/LBO!$D$20</f>
        <v>7.3593659340659298E-2</v>
      </c>
      <c r="H23" s="889">
        <f ca="1">H22/LBO!$D$20</f>
        <v>8.9940524809523803E-2</v>
      </c>
      <c r="I23" s="889">
        <f ca="1">I22/LBO!$D$20</f>
        <v>0.10856766525168859</v>
      </c>
      <c r="J23" s="889">
        <f ca="1">J22/LBO!$D$20</f>
        <v>0.12742126988293018</v>
      </c>
      <c r="K23" s="889">
        <f ca="1">K22/LBO!$D$20</f>
        <v>0.14798592003228028</v>
      </c>
    </row>
    <row r="24" spans="2:13" ht="8.1" customHeight="1" x14ac:dyDescent="0.25">
      <c r="E24" s="411"/>
      <c r="F24" s="824"/>
      <c r="G24" s="411"/>
      <c r="H24" s="411"/>
      <c r="I24" s="411"/>
      <c r="J24" s="411"/>
      <c r="K24" s="411"/>
      <c r="M24" s="775"/>
    </row>
    <row r="25" spans="2:13" ht="16.95" customHeight="1" x14ac:dyDescent="0.25">
      <c r="B25" s="819" t="s">
        <v>136</v>
      </c>
      <c r="C25" s="819"/>
      <c r="D25" s="819"/>
      <c r="E25" s="820"/>
      <c r="F25" s="825" t="str">
        <f>LBO!M49</f>
        <v>Set-up</v>
      </c>
      <c r="G25" s="820"/>
      <c r="H25" s="820"/>
      <c r="I25" s="820"/>
      <c r="J25" s="820"/>
      <c r="K25" s="820"/>
      <c r="M25" s="775"/>
    </row>
    <row r="26" spans="2:13" ht="8.1" customHeight="1" x14ac:dyDescent="0.25">
      <c r="B26" s="414"/>
      <c r="C26" s="414"/>
      <c r="D26" s="414"/>
      <c r="E26" s="821"/>
      <c r="F26" s="826"/>
      <c r="G26" s="821"/>
      <c r="H26" s="821"/>
      <c r="I26" s="821"/>
      <c r="J26" s="821"/>
      <c r="K26" s="821"/>
      <c r="M26" s="775"/>
    </row>
    <row r="27" spans="2:13" ht="14.7" customHeight="1" x14ac:dyDescent="0.25">
      <c r="B27" s="409" t="s">
        <v>140</v>
      </c>
      <c r="E27" s="818"/>
      <c r="F27" s="1032">
        <f ca="1">LBO!M50</f>
        <v>7.5</v>
      </c>
      <c r="G27" s="843">
        <f ca="1">LBO!N50</f>
        <v>7.0302840772655957</v>
      </c>
      <c r="H27" s="843">
        <f ca="1">LBO!O50</f>
        <v>6.0012237869398959</v>
      </c>
      <c r="I27" s="843">
        <f ca="1">LBO!P50</f>
        <v>5.040054066277798</v>
      </c>
      <c r="J27" s="843">
        <f ca="1">LBO!Q50</f>
        <v>4.1552677736085375</v>
      </c>
      <c r="K27" s="843">
        <f ca="1">LBO!R50</f>
        <v>3.344532911882983</v>
      </c>
      <c r="M27" s="775"/>
    </row>
    <row r="28" spans="2:13" ht="15.9" customHeight="1" outlineLevel="1" x14ac:dyDescent="0.25">
      <c r="B28" s="409" t="s">
        <v>144</v>
      </c>
      <c r="E28" s="818"/>
      <c r="F28" s="1033"/>
      <c r="G28" s="843">
        <f ca="1">LBO!N51</f>
        <v>2.7794986666666666</v>
      </c>
      <c r="H28" s="843">
        <f ca="1">LBO!O51</f>
        <v>3.2065748155326501</v>
      </c>
      <c r="I28" s="843">
        <f ca="1">LBO!P51</f>
        <v>3.7276543453098876</v>
      </c>
      <c r="J28" s="843">
        <f ca="1">LBO!Q51</f>
        <v>4.3744669476707756</v>
      </c>
      <c r="K28" s="843">
        <f ca="1">LBO!R51</f>
        <v>5.186903061463493</v>
      </c>
      <c r="M28" s="775"/>
    </row>
    <row r="29" spans="2:13" ht="14.7" customHeight="1" x14ac:dyDescent="0.25">
      <c r="B29" s="409" t="s">
        <v>148</v>
      </c>
      <c r="E29" s="818"/>
      <c r="F29" s="1033"/>
      <c r="G29" s="843">
        <f ca="1">LBO!N52</f>
        <v>2.3937919999999999</v>
      </c>
      <c r="H29" s="843">
        <f ca="1">LBO!O52</f>
        <v>2.769390460804348</v>
      </c>
      <c r="I29" s="843">
        <f ca="1">LBO!P52</f>
        <v>3.228478429511235</v>
      </c>
      <c r="J29" s="843">
        <f ca="1">LBO!Q52</f>
        <v>3.799298526797497</v>
      </c>
      <c r="K29" s="843">
        <f ca="1">LBO!R52</f>
        <v>4.5175091537915346</v>
      </c>
      <c r="M29" s="775"/>
    </row>
    <row r="30" spans="2:13" ht="14.7" customHeight="1" x14ac:dyDescent="0.25">
      <c r="B30" s="409" t="s">
        <v>152</v>
      </c>
      <c r="E30" s="818"/>
      <c r="F30" s="1034"/>
      <c r="G30" s="843">
        <f ca="1">LBO!N53</f>
        <v>1.7593347809523805</v>
      </c>
      <c r="H30" s="843">
        <f ca="1">LBO!O53</f>
        <v>2.014320548038095</v>
      </c>
      <c r="I30" s="843">
        <f ca="1">LBO!P53</f>
        <v>2.3076653708884569</v>
      </c>
      <c r="J30" s="843">
        <f ca="1">LBO!Q53</f>
        <v>2.5957286033206821</v>
      </c>
      <c r="K30" s="843">
        <f ca="1">LBO!R53</f>
        <v>2.9083818900374476</v>
      </c>
      <c r="M30" s="775"/>
    </row>
    <row r="31" spans="2:13" ht="15" customHeight="1" x14ac:dyDescent="0.25">
      <c r="M31" s="775"/>
    </row>
    <row r="32" spans="2:13" ht="15" customHeight="1" x14ac:dyDescent="0.25">
      <c r="M32" s="775"/>
    </row>
  </sheetData>
  <pageMargins left="0.7" right="0.7" top="0.75" bottom="0.75" header="0.3" footer="0.3"/>
  <pageSetup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C8FEF-629E-4C9A-B4D2-BF9191DAFD6F}">
  <sheetPr>
    <tabColor rgb="FFFF0000"/>
  </sheetPr>
  <dimension ref="A1:AU121"/>
  <sheetViews>
    <sheetView showGridLines="0" view="pageBreakPreview" topLeftCell="A7" zoomScaleNormal="100" zoomScaleSheetLayoutView="100" workbookViewId="0">
      <selection activeCell="A18" sqref="A18"/>
    </sheetView>
  </sheetViews>
  <sheetFormatPr defaultColWidth="0" defaultRowHeight="10.199999999999999" outlineLevelRow="1" x14ac:dyDescent="0.25"/>
  <cols>
    <col min="1" max="1" width="3" style="337" customWidth="1"/>
    <col min="2" max="4" width="9.44140625" style="337" customWidth="1"/>
    <col min="5" max="5" width="1.6640625" style="337" customWidth="1"/>
    <col min="6" max="20" width="6.6640625" style="337" customWidth="1"/>
    <col min="21" max="21" width="8.33203125" style="337" bestFit="1" customWidth="1"/>
    <col min="22" max="22" width="11.44140625" style="337" bestFit="1" customWidth="1"/>
    <col min="23" max="23" width="9.44140625" style="337" bestFit="1" customWidth="1"/>
    <col min="24" max="24" width="12.88671875" style="337" bestFit="1" customWidth="1"/>
    <col min="25" max="29" width="9.44140625" style="337" bestFit="1" customWidth="1"/>
    <col min="30" max="34" width="10.44140625" style="337" bestFit="1" customWidth="1"/>
    <col min="35" max="47" width="8.88671875" style="337" customWidth="1"/>
    <col min="48" max="16384" width="8.88671875" style="337" hidden="1"/>
  </cols>
  <sheetData>
    <row r="1" spans="1:37" s="315" customFormat="1" ht="12.9" customHeight="1" x14ac:dyDescent="0.25">
      <c r="A1" s="310"/>
      <c r="B1" s="369"/>
      <c r="N1" s="346"/>
      <c r="O1" s="346"/>
    </row>
    <row r="2" spans="1:37" s="317" customFormat="1" ht="10.8" thickBot="1" x14ac:dyDescent="0.3">
      <c r="A2" s="311"/>
      <c r="B2" s="316" t="str">
        <f>name</f>
        <v>Marle</v>
      </c>
      <c r="N2" s="314"/>
      <c r="O2" s="314"/>
    </row>
    <row r="3" spans="1:37" s="370" customFormat="1" ht="12.9" customHeight="1" x14ac:dyDescent="0.25">
      <c r="A3" s="311"/>
      <c r="B3" s="312" t="str">
        <f ca="1">RIGHT(CELL("filename",B3),LEN(CELL("filename",B3))-FIND("]",CELL("filename",B3)))</f>
        <v>Sensitivities</v>
      </c>
      <c r="N3" s="371"/>
      <c r="O3" s="371"/>
    </row>
    <row r="4" spans="1:37" ht="14.4" customHeight="1" x14ac:dyDescent="0.25">
      <c r="AJ4" s="578"/>
      <c r="AK4" s="578"/>
    </row>
    <row r="5" spans="1:37" ht="14.4" customHeight="1" x14ac:dyDescent="0.25">
      <c r="B5" s="430" t="s">
        <v>91</v>
      </c>
      <c r="C5" s="417"/>
      <c r="D5" s="417"/>
      <c r="E5" s="417"/>
      <c r="F5" s="417"/>
      <c r="G5" s="418"/>
      <c r="J5" s="430" t="s">
        <v>296</v>
      </c>
      <c r="K5" s="417"/>
      <c r="L5" s="418"/>
      <c r="N5" s="430" t="s">
        <v>297</v>
      </c>
      <c r="O5" s="417"/>
      <c r="P5" s="418"/>
      <c r="Q5" s="417"/>
      <c r="R5" s="418"/>
      <c r="V5" s="430" t="s">
        <v>298</v>
      </c>
      <c r="W5" s="417"/>
      <c r="X5" s="418"/>
      <c r="Y5" s="417"/>
      <c r="Z5" s="418"/>
      <c r="AC5" s="430" t="s">
        <v>299</v>
      </c>
      <c r="AD5" s="417"/>
      <c r="AE5" s="417"/>
      <c r="AF5" s="417"/>
      <c r="AG5" s="417"/>
      <c r="AH5" s="418"/>
      <c r="AI5" s="578"/>
      <c r="AJ5" s="578"/>
      <c r="AK5" s="578"/>
    </row>
    <row r="6" spans="1:37" ht="14.4" customHeight="1" x14ac:dyDescent="0.25">
      <c r="B6" s="337" t="s">
        <v>76</v>
      </c>
      <c r="E6" s="502">
        <f>LBO!AD36</f>
        <v>2</v>
      </c>
      <c r="F6" s="497">
        <v>-1</v>
      </c>
      <c r="G6" s="502">
        <f>LBO!AF36</f>
        <v>2</v>
      </c>
      <c r="J6" s="382" t="s">
        <v>300</v>
      </c>
      <c r="K6" s="382" t="s">
        <v>278</v>
      </c>
      <c r="L6" s="382" t="s">
        <v>162</v>
      </c>
      <c r="P6" s="1071">
        <f>LBO!$G$76</f>
        <v>46295</v>
      </c>
      <c r="Q6" s="1071">
        <f>LBO!$M$76</f>
        <v>48121</v>
      </c>
      <c r="R6" s="382" t="s">
        <v>56</v>
      </c>
      <c r="X6" s="1072">
        <f>P6</f>
        <v>46295</v>
      </c>
      <c r="Y6" s="1072">
        <f>Q6</f>
        <v>48121</v>
      </c>
      <c r="Z6" s="1073" t="s">
        <v>56</v>
      </c>
      <c r="AD6" s="1074">
        <f>W21</f>
        <v>1500</v>
      </c>
      <c r="AE6" s="1074">
        <f>X21</f>
        <v>1600</v>
      </c>
      <c r="AF6" s="1074">
        <f>Y21</f>
        <v>1750</v>
      </c>
      <c r="AG6" s="1074">
        <f>Z21</f>
        <v>1800</v>
      </c>
      <c r="AH6" s="1074">
        <f>AA21</f>
        <v>2000</v>
      </c>
      <c r="AI6" s="578"/>
      <c r="AJ6" s="578"/>
      <c r="AK6" s="578"/>
    </row>
    <row r="7" spans="1:37" ht="14.4" customHeight="1" x14ac:dyDescent="0.25">
      <c r="B7" s="337" t="s">
        <v>101</v>
      </c>
      <c r="E7" s="502">
        <f>LBO!AD37</f>
        <v>1</v>
      </c>
      <c r="F7" s="497">
        <v>-1</v>
      </c>
      <c r="G7" s="502">
        <f>LBO!AF37</f>
        <v>1</v>
      </c>
      <c r="H7" s="1075" t="s">
        <v>102</v>
      </c>
      <c r="I7" s="491">
        <f ca="1">ROUND(J7*$Q$8/$Q$10,1)</f>
        <v>14.7</v>
      </c>
      <c r="J7" s="491">
        <f ca="1">LBO!P60</f>
        <v>13</v>
      </c>
      <c r="K7" s="508">
        <f ca="1">LBO!D60</f>
        <v>0.15320311188697813</v>
      </c>
      <c r="L7" s="1076">
        <f ca="1">LBO!E60</f>
        <v>2.0403216493814487</v>
      </c>
      <c r="N7" s="337" t="s">
        <v>176</v>
      </c>
      <c r="P7" s="590">
        <f>LBO!$G$77</f>
        <v>290</v>
      </c>
      <c r="Q7" s="590">
        <f>LBO!$M$77</f>
        <v>534.30620199699979</v>
      </c>
      <c r="R7" s="508">
        <f>LBO!$T$77</f>
        <v>0.12999999999999989</v>
      </c>
      <c r="V7" s="337" t="s">
        <v>176</v>
      </c>
      <c r="X7" s="590">
        <f>LBO!$G$77</f>
        <v>290</v>
      </c>
      <c r="Y7" s="426">
        <f>X7*(1+Z7)^5</f>
        <v>534.30620199699968</v>
      </c>
      <c r="Z7" s="1077">
        <f>R7</f>
        <v>0.12999999999999989</v>
      </c>
      <c r="AA7" s="448"/>
      <c r="AC7" s="1078">
        <f ca="1">K7</f>
        <v>0.15320311188697813</v>
      </c>
      <c r="AD7" s="1079">
        <f t="dataTable" ref="AD7:AH16" dt2D="0" dtr="1" r1="F8" ca="1"/>
        <v>0.26665090918540957</v>
      </c>
      <c r="AE7" s="1079">
        <v>0.22896156907081608</v>
      </c>
      <c r="AF7" s="1079">
        <v>0.18372425436973569</v>
      </c>
      <c r="AG7" s="1079">
        <v>0.17086605429649351</v>
      </c>
      <c r="AH7" s="1079">
        <v>0.12732912898063656</v>
      </c>
      <c r="AI7" s="578"/>
      <c r="AJ7" s="578"/>
      <c r="AK7" s="578"/>
    </row>
    <row r="8" spans="1:37" ht="14.4" customHeight="1" x14ac:dyDescent="0.25">
      <c r="B8" s="337" t="s">
        <v>106</v>
      </c>
      <c r="E8" s="502">
        <f>LBO!AD38</f>
        <v>1875</v>
      </c>
      <c r="F8" s="497">
        <v>-1</v>
      </c>
      <c r="G8" s="502">
        <f>LBO!AF38</f>
        <v>1875</v>
      </c>
      <c r="H8" s="502">
        <f>LBO!AG38</f>
        <v>100</v>
      </c>
      <c r="I8" s="491">
        <f t="shared" ref="I8:I11" ca="1" si="0">ROUND(J8*$Q$8/$Q$10,1)</f>
        <v>15.8</v>
      </c>
      <c r="J8" s="491">
        <f ca="1">LBO!P61</f>
        <v>14</v>
      </c>
      <c r="K8" s="508">
        <f ca="1">LBO!D61</f>
        <v>0.17455168366432192</v>
      </c>
      <c r="L8" s="1076">
        <f ca="1">LBO!E61</f>
        <v>2.2364134427721778</v>
      </c>
      <c r="N8" s="337" t="s">
        <v>18</v>
      </c>
      <c r="P8" s="590">
        <f>+LBO!G78</f>
        <v>125</v>
      </c>
      <c r="Q8" s="590">
        <f>LBO!$M$78</f>
        <v>212.43277617328991</v>
      </c>
      <c r="R8" s="444">
        <f>+(Q8/P8)^(1/5)-1</f>
        <v>0.1118912237987344</v>
      </c>
      <c r="V8" s="337" t="s">
        <v>18</v>
      </c>
      <c r="X8" s="426">
        <f>+P8</f>
        <v>125</v>
      </c>
      <c r="Y8" s="426">
        <f>+Y7*Y9</f>
        <v>212.43277617328988</v>
      </c>
      <c r="Z8" s="444">
        <f>+(Y8/X8)^(1/5)-1</f>
        <v>0.1118912237987344</v>
      </c>
      <c r="AA8" s="444"/>
      <c r="AC8" s="1080">
        <f ca="1">K8</f>
        <v>0.17455168366432192</v>
      </c>
      <c r="AD8" s="1081">
        <v>0.29075652956962594</v>
      </c>
      <c r="AE8" s="1081">
        <v>0.25217650532722469</v>
      </c>
      <c r="AF8" s="1081">
        <v>0.20583871006965634</v>
      </c>
      <c r="AG8" s="1081">
        <v>0.19266038537025451</v>
      </c>
      <c r="AH8" s="1081">
        <v>0.14801086783409115</v>
      </c>
      <c r="AI8" s="578"/>
      <c r="AJ8" s="578"/>
      <c r="AK8" s="578"/>
    </row>
    <row r="9" spans="1:37" ht="14.4" customHeight="1" x14ac:dyDescent="0.25">
      <c r="B9" s="337" t="s">
        <v>110</v>
      </c>
      <c r="E9" s="1076">
        <f ca="1">LBO!AD39</f>
        <v>7.5</v>
      </c>
      <c r="F9" s="497">
        <v>-1</v>
      </c>
      <c r="G9" s="1076">
        <f ca="1">LBO!AF39</f>
        <v>7.5</v>
      </c>
      <c r="H9" s="1076">
        <f>LBO!AG39</f>
        <v>0.25</v>
      </c>
      <c r="I9" s="491">
        <f t="shared" ca="1" si="0"/>
        <v>16.899999999999999</v>
      </c>
      <c r="J9" s="491">
        <f ca="1">LBO!P62</f>
        <v>15</v>
      </c>
      <c r="K9" s="508">
        <f ca="1">LBO!D62</f>
        <v>0.19445137381553648</v>
      </c>
      <c r="L9" s="1076">
        <f ca="1">LBO!E62</f>
        <v>2.4325052361629074</v>
      </c>
      <c r="N9" s="395" t="s">
        <v>72</v>
      </c>
      <c r="P9" s="448">
        <f>+P8/P7</f>
        <v>0.43103448275862066</v>
      </c>
      <c r="Q9" s="1077">
        <f>+Q8/Q7</f>
        <v>0.39758620689655172</v>
      </c>
      <c r="V9" s="337" t="s">
        <v>301</v>
      </c>
      <c r="X9" s="444">
        <f>+X8/X7</f>
        <v>0.43103448275862066</v>
      </c>
      <c r="Y9" s="1077">
        <f>Q9</f>
        <v>0.39758620689655172</v>
      </c>
      <c r="Z9" s="1082"/>
      <c r="AC9" s="1080">
        <f ca="1">K9</f>
        <v>0.19445137381553648</v>
      </c>
      <c r="AD9" s="1081">
        <v>0.3131842315196991</v>
      </c>
      <c r="AE9" s="1081">
        <v>0.27378649115562426</v>
      </c>
      <c r="AF9" s="1081">
        <v>0.22643969655036927</v>
      </c>
      <c r="AG9" s="1081">
        <v>0.21296814084053042</v>
      </c>
      <c r="AH9" s="1081">
        <v>0.16730055212974551</v>
      </c>
      <c r="AI9" s="578"/>
      <c r="AJ9" s="578"/>
      <c r="AK9" s="578"/>
    </row>
    <row r="10" spans="1:37" ht="14.4" customHeight="1" x14ac:dyDescent="0.25">
      <c r="B10" s="337" t="s">
        <v>80</v>
      </c>
      <c r="E10" s="1076">
        <f ca="1">LBO!AD40</f>
        <v>15</v>
      </c>
      <c r="F10" s="497">
        <v>-1</v>
      </c>
      <c r="G10" s="1076">
        <f ca="1">LBO!AF40</f>
        <v>15</v>
      </c>
      <c r="H10" s="1076">
        <f>LBO!AG40</f>
        <v>1</v>
      </c>
      <c r="I10" s="491">
        <f t="shared" ca="1" si="0"/>
        <v>18.100000000000001</v>
      </c>
      <c r="J10" s="491">
        <f ca="1">LBO!P63</f>
        <v>16</v>
      </c>
      <c r="K10" s="508">
        <f ca="1">LBO!D63</f>
        <v>0.21310622096061713</v>
      </c>
      <c r="L10" s="1076">
        <f ca="1">LBO!E63</f>
        <v>2.6285970295536361</v>
      </c>
      <c r="N10" s="337" t="s">
        <v>75</v>
      </c>
      <c r="P10" s="590">
        <f ca="1">LBO!M31</f>
        <v>111.9</v>
      </c>
      <c r="Q10" s="590">
        <f>LBO!R31</f>
        <v>188.2968753244599</v>
      </c>
      <c r="AC10" s="1080">
        <f ca="1">K10</f>
        <v>0.21310622096061713</v>
      </c>
      <c r="AD10" s="1081">
        <v>0.33417592644691474</v>
      </c>
      <c r="AE10" s="1081">
        <v>0.29402144551277165</v>
      </c>
      <c r="AF10" s="1081">
        <v>0.24574201703071596</v>
      </c>
      <c r="AG10" s="1081">
        <v>0.23199967741966249</v>
      </c>
      <c r="AH10" s="1081">
        <v>0.18539276719093326</v>
      </c>
      <c r="AI10" s="578"/>
      <c r="AJ10" s="578"/>
      <c r="AK10" s="578"/>
    </row>
    <row r="11" spans="1:37" ht="14.4" customHeight="1" x14ac:dyDescent="0.25">
      <c r="B11" s="337" t="s">
        <v>115</v>
      </c>
      <c r="E11" s="508">
        <f>LBO!AD41</f>
        <v>0.1118912237987344</v>
      </c>
      <c r="F11" s="405">
        <f>X11</f>
        <v>-1</v>
      </c>
      <c r="G11" s="508">
        <f>LBO!AF41</f>
        <v>0.1118912237987344</v>
      </c>
      <c r="H11" s="508">
        <f>LBO!$AG$41</f>
        <v>2.0098750000000006E-2</v>
      </c>
      <c r="I11" s="491">
        <f t="shared" ca="1" si="0"/>
        <v>19.2</v>
      </c>
      <c r="J11" s="491">
        <f ca="1">LBO!P64</f>
        <v>17</v>
      </c>
      <c r="K11" s="508">
        <f ca="1">LBO!D64</f>
        <v>0.23067882657051086</v>
      </c>
      <c r="L11" s="1076">
        <f ca="1">LBO!E64</f>
        <v>2.8246888229443656</v>
      </c>
      <c r="N11" s="337" t="str">
        <f>LBO!W34</f>
        <v>Entry Multiple (LTM)</v>
      </c>
      <c r="P11" s="590">
        <f ca="1">LBO!Y33</f>
        <v>125</v>
      </c>
      <c r="V11" s="1083" t="s">
        <v>302</v>
      </c>
      <c r="W11" s="390"/>
      <c r="X11" s="1084">
        <f>IF(Z8=E11,-1,Z8)</f>
        <v>-1</v>
      </c>
      <c r="AC11" s="1085">
        <f ca="1">K11</f>
        <v>0.23067882657051086</v>
      </c>
      <c r="AD11" s="1086">
        <v>0.35392323136329662</v>
      </c>
      <c r="AE11" s="1086">
        <v>0.3130638182163239</v>
      </c>
      <c r="AF11" s="1086">
        <v>0.26391651034355168</v>
      </c>
      <c r="AG11" s="1086">
        <v>0.24992236495018008</v>
      </c>
      <c r="AH11" s="1086">
        <v>0.20244277119636533</v>
      </c>
      <c r="AI11" s="578"/>
      <c r="AJ11" s="578"/>
      <c r="AK11" s="578"/>
    </row>
    <row r="12" spans="1:37" ht="14.4" customHeight="1" x14ac:dyDescent="0.25">
      <c r="B12" s="337" t="s">
        <v>119</v>
      </c>
      <c r="E12" s="508">
        <f ca="1">LBO!AD42</f>
        <v>0.19445137381553648</v>
      </c>
      <c r="F12" s="1087">
        <v>-1</v>
      </c>
      <c r="G12" s="508">
        <f ca="1">LBO!AF42</f>
        <v>0.19445137381553648</v>
      </c>
      <c r="N12" s="1088"/>
      <c r="AC12" s="1089">
        <f ca="1">LBO!D18</f>
        <v>975</v>
      </c>
      <c r="AD12" s="1090">
        <v>592.5</v>
      </c>
      <c r="AE12" s="1090">
        <v>694.5</v>
      </c>
      <c r="AF12" s="1090">
        <v>847.5</v>
      </c>
      <c r="AG12" s="1090">
        <v>898.5</v>
      </c>
      <c r="AH12" s="1090">
        <v>1102.5</v>
      </c>
      <c r="AI12" s="578"/>
      <c r="AJ12" s="578"/>
      <c r="AK12" s="578"/>
    </row>
    <row r="13" spans="1:37" ht="14.4" customHeight="1" x14ac:dyDescent="0.25">
      <c r="AC13" s="1089">
        <f ca="1">L8</f>
        <v>2.2364134427721778</v>
      </c>
      <c r="AD13" s="1090">
        <v>3.5852986603286658</v>
      </c>
      <c r="AE13" s="1090">
        <v>3.080316433453667</v>
      </c>
      <c r="AF13" s="1090">
        <v>2.5507554256245752</v>
      </c>
      <c r="AG13" s="1090">
        <v>2.4143131626168568</v>
      </c>
      <c r="AH13" s="1090">
        <v>1.9947764083346209</v>
      </c>
      <c r="AI13" s="578"/>
      <c r="AJ13" s="578"/>
      <c r="AK13" s="578"/>
    </row>
    <row r="14" spans="1:37" ht="14.4" customHeight="1" x14ac:dyDescent="0.25">
      <c r="A14" s="704"/>
      <c r="B14" s="372" t="str">
        <f>name&amp;" - Sensitivities"</f>
        <v>Marle - Sensitivities</v>
      </c>
      <c r="C14" s="373"/>
      <c r="D14" s="373"/>
      <c r="E14" s="373"/>
      <c r="F14" s="373"/>
      <c r="G14" s="373"/>
      <c r="H14" s="373"/>
      <c r="I14" s="373"/>
      <c r="J14" s="373"/>
      <c r="K14" s="416" t="e">
        <f>#REF!</f>
        <v>#REF!</v>
      </c>
      <c r="L14" s="417"/>
      <c r="M14" s="418"/>
      <c r="N14" s="373"/>
      <c r="O14" s="373"/>
      <c r="P14" s="373"/>
      <c r="Q14" s="373"/>
      <c r="R14" s="373"/>
      <c r="S14" s="373"/>
      <c r="T14" s="419"/>
      <c r="AC14" s="1089">
        <f ca="1">L9</f>
        <v>2.4325052361629074</v>
      </c>
      <c r="AD14" s="1090">
        <v>3.9079813583134104</v>
      </c>
      <c r="AE14" s="1090">
        <v>3.3556072881058787</v>
      </c>
      <c r="AF14" s="1090">
        <v>2.7763477543041755</v>
      </c>
      <c r="AG14" s="1090">
        <v>2.6271005844932747</v>
      </c>
      <c r="AH14" s="1090">
        <v>2.1681909194964906</v>
      </c>
      <c r="AI14" s="578"/>
      <c r="AJ14" s="578"/>
      <c r="AK14" s="578"/>
    </row>
    <row r="15" spans="1:37" ht="14.4" customHeight="1" x14ac:dyDescent="0.25">
      <c r="B15" s="1091" t="str">
        <f>LBO!$B$6</f>
        <v>(All numbers in EUR millions, unless otherwise stated, FYE September)</v>
      </c>
      <c r="S15" s="428"/>
      <c r="T15" s="424">
        <f ca="1">NOW()</f>
        <v>46140.552010648149</v>
      </c>
      <c r="AC15" s="1089">
        <f ca="1">L10</f>
        <v>2.6285970295536361</v>
      </c>
      <c r="AD15" s="1090">
        <v>4.2306640562981537</v>
      </c>
      <c r="AE15" s="1090">
        <v>3.6308981427580895</v>
      </c>
      <c r="AF15" s="1090">
        <v>3.0019400829837743</v>
      </c>
      <c r="AG15" s="1090">
        <v>2.8398880063696912</v>
      </c>
      <c r="AH15" s="1090">
        <v>2.3416054306583596</v>
      </c>
      <c r="AI15" s="578"/>
      <c r="AJ15" s="578"/>
      <c r="AK15" s="578"/>
    </row>
    <row r="16" spans="1:37" ht="14.4" customHeight="1" x14ac:dyDescent="0.25">
      <c r="AC16" s="1092">
        <f ca="1">L11</f>
        <v>2.8246888229443656</v>
      </c>
      <c r="AD16" s="1093">
        <v>4.5533467542828996</v>
      </c>
      <c r="AE16" s="1093">
        <v>3.9061889974103017</v>
      </c>
      <c r="AF16" s="1093">
        <v>3.2275324116633746</v>
      </c>
      <c r="AG16" s="1093">
        <v>3.0526754282461086</v>
      </c>
      <c r="AH16" s="1093">
        <v>2.515019941820229</v>
      </c>
      <c r="AI16" s="578"/>
      <c r="AJ16" s="578"/>
      <c r="AK16" s="578"/>
    </row>
    <row r="17" spans="1:41" ht="14.4" customHeight="1" x14ac:dyDescent="0.25">
      <c r="A17" s="326">
        <f>MAX(A$4:A16)+1</f>
        <v>1</v>
      </c>
      <c r="B17" s="1094" t="str">
        <f>"Purchase  Price vs. "&amp;TEXT(P6,"'yy")&amp;"-"&amp;TEXT(Q6,"'yy")&amp;" EBITDA CAGR"</f>
        <v>Purchase  Price vs. '26-'31 EBITDA CAGR</v>
      </c>
      <c r="C17" s="1095"/>
      <c r="D17" s="1095"/>
      <c r="E17" s="1095"/>
      <c r="F17" s="1096"/>
      <c r="G17" s="1097"/>
      <c r="H17" s="1097"/>
      <c r="I17" s="1097"/>
      <c r="J17" s="1097"/>
      <c r="K17" s="1097"/>
      <c r="L17" s="1097"/>
      <c r="M17" s="1097"/>
      <c r="N17" s="1097"/>
      <c r="O17" s="1097"/>
      <c r="P17" s="1097"/>
      <c r="Q17" s="1097"/>
      <c r="R17" s="1097"/>
      <c r="S17" s="1097"/>
      <c r="T17" s="1097"/>
      <c r="AC17" s="337" t="s">
        <v>303</v>
      </c>
      <c r="AD17" s="1090">
        <f ca="1">AD6/$P$11</f>
        <v>12</v>
      </c>
      <c r="AE17" s="1090">
        <f ca="1">AE6/$P$11</f>
        <v>12.8</v>
      </c>
      <c r="AF17" s="1090">
        <f ca="1">AF6/$P$11</f>
        <v>14</v>
      </c>
      <c r="AG17" s="1090">
        <f ca="1">AG6/$P$11</f>
        <v>14.4</v>
      </c>
      <c r="AH17" s="1090">
        <f ca="1">AH6/$P$11</f>
        <v>16</v>
      </c>
      <c r="AI17" s="578"/>
      <c r="AJ17" s="578"/>
      <c r="AK17" s="578"/>
    </row>
    <row r="18" spans="1:41" ht="14.4" customHeight="1" x14ac:dyDescent="0.25">
      <c r="W18" s="1098">
        <v>0.5</v>
      </c>
      <c r="AC18" s="1099" t="str">
        <f>E32</f>
        <v>TEV incl. fees / Deal EBITDA</v>
      </c>
      <c r="AD18" s="1093"/>
      <c r="AE18" s="1093"/>
      <c r="AF18" s="1093"/>
      <c r="AG18" s="1093"/>
      <c r="AH18" s="1093"/>
      <c r="AJ18" s="578"/>
      <c r="AK18" s="578"/>
    </row>
    <row r="19" spans="1:41" ht="14.4" customHeight="1" x14ac:dyDescent="0.25">
      <c r="B19" s="326" t="s">
        <v>18</v>
      </c>
      <c r="C19" s="326"/>
      <c r="D19" s="326" t="str">
        <f>"Impl. "&amp;TEXT(Q6,"'yy")</f>
        <v>Impl. '31</v>
      </c>
      <c r="F19" s="382" t="str">
        <f ca="1">"Exit @ "&amp;TEXT($J$8,"0x")&amp;" EBITDA"&amp;" / "&amp;TEXT($I$8,"0x")&amp;" EBIT"</f>
        <v>Exit @ 14x EBITDA / 16x EBIT</v>
      </c>
      <c r="G19" s="382"/>
      <c r="H19" s="382"/>
      <c r="I19" s="382"/>
      <c r="J19" s="1100"/>
      <c r="K19" s="382" t="str">
        <f ca="1">"Exit @ "&amp;TEXT($J$9,"0x")&amp;" EBITDA"&amp;" / "&amp;TEXT($I$9,"0x")&amp;" EBIT"</f>
        <v>Exit @ 15x EBITDA / 17x EBIT</v>
      </c>
      <c r="L19" s="382"/>
      <c r="M19" s="382"/>
      <c r="N19" s="382"/>
      <c r="O19" s="1100"/>
      <c r="P19" s="382" t="str">
        <f ca="1">"Exit @ "&amp;TEXT($J$10,"0x")&amp;" EBITDA"&amp;" / "&amp;TEXT($I$10,"0x")&amp;" EBIT"</f>
        <v>Exit @ 16x EBITDA / 18x EBIT</v>
      </c>
      <c r="Q19" s="382"/>
      <c r="R19" s="382"/>
      <c r="S19" s="382"/>
      <c r="T19" s="382"/>
      <c r="AC19" s="578"/>
      <c r="AD19" s="578"/>
      <c r="AE19" s="578"/>
      <c r="AF19" s="578"/>
      <c r="AG19" s="578"/>
      <c r="AH19" s="578"/>
      <c r="AJ19" s="578"/>
      <c r="AK19" s="578"/>
    </row>
    <row r="20" spans="1:41" ht="14.4" customHeight="1" x14ac:dyDescent="0.25">
      <c r="B20" s="326" t="s">
        <v>304</v>
      </c>
      <c r="C20" s="326" t="str">
        <f>"Impl. "&amp;TEXT(Q6,"'yy")</f>
        <v>Impl. '31</v>
      </c>
      <c r="D20" s="326" t="s">
        <v>18</v>
      </c>
      <c r="F20" s="382" t="s">
        <v>305</v>
      </c>
      <c r="G20" s="382"/>
      <c r="H20" s="382"/>
      <c r="I20" s="382"/>
      <c r="J20" s="1100"/>
      <c r="K20" s="382" t="str">
        <f>F20</f>
        <v>Purchase Price to Seller (TEV)</v>
      </c>
      <c r="L20" s="382"/>
      <c r="M20" s="382"/>
      <c r="N20" s="382"/>
      <c r="O20" s="1100"/>
      <c r="P20" s="382" t="str">
        <f>K20</f>
        <v>Purchase Price to Seller (TEV)</v>
      </c>
      <c r="Q20" s="382"/>
      <c r="R20" s="382"/>
      <c r="S20" s="382"/>
      <c r="T20" s="382"/>
      <c r="W20" s="495">
        <f t="shared" ref="W20:X20" si="1">W21/$P$8</f>
        <v>12</v>
      </c>
      <c r="X20" s="495">
        <f t="shared" si="1"/>
        <v>12.8</v>
      </c>
      <c r="Y20" s="495">
        <f>Y21/$P$8</f>
        <v>14</v>
      </c>
      <c r="Z20" s="495">
        <f t="shared" ref="Z20:AA20" si="2">Z21/$P$8</f>
        <v>14.4</v>
      </c>
      <c r="AA20" s="495">
        <f t="shared" si="2"/>
        <v>16</v>
      </c>
      <c r="AJ20" s="578"/>
      <c r="AK20" s="578"/>
    </row>
    <row r="21" spans="1:41" ht="12" customHeight="1" x14ac:dyDescent="0.25">
      <c r="B21" s="389" t="str">
        <f>TEXT(P6,"'yy")&amp;"-"&amp;TEXT(Q6,"'yy")&amp;""</f>
        <v>'26-'31</v>
      </c>
      <c r="C21" s="496" t="s">
        <v>18</v>
      </c>
      <c r="D21" s="496" t="s">
        <v>306</v>
      </c>
      <c r="F21" s="1101">
        <f>+W21</f>
        <v>1500</v>
      </c>
      <c r="G21" s="1101">
        <f>+X21</f>
        <v>1600</v>
      </c>
      <c r="H21" s="1340">
        <f>+Y21</f>
        <v>1750</v>
      </c>
      <c r="I21" s="1101">
        <f>+Z21</f>
        <v>1800</v>
      </c>
      <c r="J21" s="1103">
        <f>+AA21</f>
        <v>2000</v>
      </c>
      <c r="K21" s="1104">
        <f>+AD21</f>
        <v>1500</v>
      </c>
      <c r="L21" s="1104">
        <f>+AE21</f>
        <v>1600</v>
      </c>
      <c r="M21" s="1105">
        <f>+AF21</f>
        <v>1750</v>
      </c>
      <c r="N21" s="1104">
        <f>+AG21</f>
        <v>1800</v>
      </c>
      <c r="O21" s="1106">
        <f>+AH21</f>
        <v>2000</v>
      </c>
      <c r="P21" s="1104">
        <f>+AK21</f>
        <v>1500</v>
      </c>
      <c r="Q21" s="1104">
        <f>+AL21</f>
        <v>1600</v>
      </c>
      <c r="R21" s="1105">
        <f>+AM21</f>
        <v>1750</v>
      </c>
      <c r="S21" s="1104">
        <f>+AN21</f>
        <v>1800</v>
      </c>
      <c r="T21" s="1104">
        <f>+AO21</f>
        <v>2000</v>
      </c>
      <c r="V21" s="413">
        <f ca="1">+$K$8</f>
        <v>0.17455168366432192</v>
      </c>
      <c r="W21" s="1107">
        <v>1500</v>
      </c>
      <c r="X21" s="1107">
        <v>1600</v>
      </c>
      <c r="Y21" s="1107">
        <v>1750</v>
      </c>
      <c r="Z21" s="1107">
        <v>1800</v>
      </c>
      <c r="AA21" s="1107">
        <v>2000</v>
      </c>
      <c r="AC21" s="413">
        <f ca="1">+$K$9</f>
        <v>0.19445137381553648</v>
      </c>
      <c r="AD21" s="1074">
        <f>+W21</f>
        <v>1500</v>
      </c>
      <c r="AE21" s="1074">
        <f>+X21</f>
        <v>1600</v>
      </c>
      <c r="AF21" s="1074">
        <f>+Y21</f>
        <v>1750</v>
      </c>
      <c r="AG21" s="1074">
        <f>+Z21</f>
        <v>1800</v>
      </c>
      <c r="AH21" s="1074">
        <f>+AA21</f>
        <v>2000</v>
      </c>
      <c r="AJ21" s="413">
        <f ca="1">+$K$10</f>
        <v>0.21310622096061713</v>
      </c>
      <c r="AK21" s="1074">
        <f>+AD21</f>
        <v>1500</v>
      </c>
      <c r="AL21" s="1074">
        <f>+AE21</f>
        <v>1600</v>
      </c>
      <c r="AM21" s="1074">
        <f>+AF21</f>
        <v>1750</v>
      </c>
      <c r="AN21" s="1074">
        <f>+AG21</f>
        <v>1800</v>
      </c>
      <c r="AO21" s="1074">
        <f>+AH21</f>
        <v>2000</v>
      </c>
    </row>
    <row r="22" spans="1:41" ht="12" customHeight="1" x14ac:dyDescent="0.25">
      <c r="B22" s="1150">
        <f t="shared" ref="B22:B30" si="3">V22</f>
        <v>6.0296250000000017E-2</v>
      </c>
      <c r="C22" s="1151">
        <f t="shared" ref="C22:C30" si="4">+$P$8*(1+B22)^5</f>
        <v>167.51208339665052</v>
      </c>
      <c r="D22" s="1140">
        <f t="shared" ref="D22:D30" si="5">+C22/$Q$7</f>
        <v>0.31351326780517352</v>
      </c>
      <c r="F22" s="1137">
        <f t="shared" ref="F22:J30" si="6">IF(ISERROR(W22),"n/a",W22)</f>
        <v>0.20015793442726135</v>
      </c>
      <c r="G22" s="1137">
        <f t="shared" si="6"/>
        <v>0.16500118374824521</v>
      </c>
      <c r="H22" s="1137">
        <f t="shared" si="6"/>
        <v>0.12290167212486267</v>
      </c>
      <c r="I22" s="1137">
        <f t="shared" si="6"/>
        <v>0.11095809340476989</v>
      </c>
      <c r="J22" s="1138">
        <f t="shared" si="6"/>
        <v>6.9541963934898379E-2</v>
      </c>
      <c r="K22" s="1137">
        <f t="shared" ref="K22:O30" si="7">IF(ISERROR(AD22),"n/a",AD22)</f>
        <v>0.22371713519096376</v>
      </c>
      <c r="L22" s="1137">
        <f t="shared" si="7"/>
        <v>0.18764893412590028</v>
      </c>
      <c r="M22" s="1137">
        <f t="shared" si="7"/>
        <v>0.14441868662834165</v>
      </c>
      <c r="N22" s="1137">
        <f t="shared" si="7"/>
        <v>0.13214518427848815</v>
      </c>
      <c r="O22" s="1138">
        <f t="shared" si="7"/>
        <v>9.0643432736396815E-2</v>
      </c>
      <c r="P22" s="1137">
        <f t="shared" ref="P22:T30" si="8">IF(ISERROR(AK22),"n/a",AK22)</f>
        <v>0.24558936953544616</v>
      </c>
      <c r="Q22" s="1137">
        <f t="shared" si="8"/>
        <v>0.20868932604789736</v>
      </c>
      <c r="R22" s="1137">
        <f t="shared" si="8"/>
        <v>0.16442853808403018</v>
      </c>
      <c r="S22" s="1137">
        <f t="shared" si="8"/>
        <v>0.15185468792915346</v>
      </c>
      <c r="T22" s="1137">
        <f t="shared" si="8"/>
        <v>0.10930699706077576</v>
      </c>
      <c r="V22" s="1080">
        <f>+MROUND(V23,$H$11)-$H$11</f>
        <v>6.0296250000000017E-2</v>
      </c>
      <c r="W22" s="1110">
        <f t="dataTable" ref="W22:AA30" dt2D="1" dtr="0" r1="F8" r2="F11" ca="1"/>
        <v>0.20015793442726135</v>
      </c>
      <c r="X22" s="1111">
        <v>0.16500118374824521</v>
      </c>
      <c r="Y22" s="1111">
        <v>0.12290167212486267</v>
      </c>
      <c r="Z22" s="1111">
        <v>0.11095809340476989</v>
      </c>
      <c r="AA22" s="1111">
        <v>6.9541963934898379E-2</v>
      </c>
      <c r="AC22" s="1080">
        <f t="shared" ref="AC22:AC30" si="9">V22</f>
        <v>6.0296250000000017E-2</v>
      </c>
      <c r="AD22" s="1110">
        <f t="dataTable" ref="AD22:AH30" dt2D="1" dtr="0" r1="F8" r2="F11" ca="1"/>
        <v>0.22371713519096376</v>
      </c>
      <c r="AE22" s="1111">
        <v>0.18764893412590028</v>
      </c>
      <c r="AF22" s="1111">
        <v>0.14441868662834165</v>
      </c>
      <c r="AG22" s="1111">
        <v>0.13214518427848815</v>
      </c>
      <c r="AH22" s="1111">
        <v>9.0643432736396815E-2</v>
      </c>
      <c r="AJ22" s="1080">
        <f t="shared" ref="AJ22:AJ30" si="10">V22</f>
        <v>6.0296250000000017E-2</v>
      </c>
      <c r="AK22" s="1110">
        <f t="dataTable" ref="AK22:AO30" dt2D="1" dtr="0" r1="F8" r2="F11" ca="1"/>
        <v>0.24558936953544616</v>
      </c>
      <c r="AL22" s="1111">
        <v>0.20868932604789736</v>
      </c>
      <c r="AM22" s="1111">
        <v>0.16442853808403018</v>
      </c>
      <c r="AN22" s="1111">
        <v>0.15185468792915346</v>
      </c>
      <c r="AO22" s="1111">
        <v>0.10930699706077576</v>
      </c>
    </row>
    <row r="23" spans="1:41" ht="12" customHeight="1" x14ac:dyDescent="0.25">
      <c r="B23" s="1150">
        <f t="shared" si="3"/>
        <v>8.0395000000000022E-2</v>
      </c>
      <c r="C23" s="1151">
        <f t="shared" si="4"/>
        <v>184.0021260850788</v>
      </c>
      <c r="D23" s="1140">
        <f t="shared" si="5"/>
        <v>0.34437580061275802</v>
      </c>
      <c r="F23" s="1139">
        <f t="shared" si="6"/>
        <v>0.23663793206214903</v>
      </c>
      <c r="G23" s="1139">
        <f t="shared" si="6"/>
        <v>0.20007676482200623</v>
      </c>
      <c r="H23" s="1139">
        <f t="shared" si="6"/>
        <v>0.15623560547828674</v>
      </c>
      <c r="I23" s="1139">
        <f t="shared" si="6"/>
        <v>0.14378402829170228</v>
      </c>
      <c r="J23" s="1140">
        <f t="shared" si="6"/>
        <v>0.10166199803352355</v>
      </c>
      <c r="K23" s="1139">
        <f t="shared" si="7"/>
        <v>0.25964065194129948</v>
      </c>
      <c r="L23" s="1139">
        <f t="shared" si="7"/>
        <v>0.22221282124519348</v>
      </c>
      <c r="M23" s="1139">
        <f t="shared" si="7"/>
        <v>0.17729890942573551</v>
      </c>
      <c r="N23" s="1139">
        <f t="shared" si="7"/>
        <v>0.16453484892845155</v>
      </c>
      <c r="O23" s="1140">
        <f t="shared" si="7"/>
        <v>0.12132533192634581</v>
      </c>
      <c r="P23" s="1139">
        <f t="shared" si="8"/>
        <v>0.28107537627220158</v>
      </c>
      <c r="Q23" s="1139">
        <f t="shared" si="8"/>
        <v>0.24285152554512024</v>
      </c>
      <c r="R23" s="1139">
        <f t="shared" si="8"/>
        <v>0.19695361256599425</v>
      </c>
      <c r="S23" s="1139">
        <f t="shared" si="8"/>
        <v>0.18390319943428043</v>
      </c>
      <c r="T23" s="1139">
        <f t="shared" si="8"/>
        <v>0.13969811797142029</v>
      </c>
      <c r="V23" s="1080">
        <f>+MROUND(V24,$H$11)-$H$11</f>
        <v>8.0395000000000022E-2</v>
      </c>
      <c r="W23" s="1112">
        <v>0.23663793206214903</v>
      </c>
      <c r="X23" s="1112">
        <v>0.20007676482200623</v>
      </c>
      <c r="Y23" s="1112">
        <v>0.15623560547828674</v>
      </c>
      <c r="Z23" s="1112">
        <v>0.14378402829170228</v>
      </c>
      <c r="AA23" s="1112">
        <v>0.10166199803352355</v>
      </c>
      <c r="AC23" s="1080">
        <f t="shared" si="9"/>
        <v>8.0395000000000022E-2</v>
      </c>
      <c r="AD23" s="1112">
        <v>0.25964065194129948</v>
      </c>
      <c r="AE23" s="1112">
        <v>0.22221282124519348</v>
      </c>
      <c r="AF23" s="1112">
        <v>0.17729890942573551</v>
      </c>
      <c r="AG23" s="1112">
        <v>0.16453484892845155</v>
      </c>
      <c r="AH23" s="1112">
        <v>0.12132533192634581</v>
      </c>
      <c r="AJ23" s="1080">
        <f t="shared" si="10"/>
        <v>8.0395000000000022E-2</v>
      </c>
      <c r="AK23" s="1112">
        <v>0.28107537627220158</v>
      </c>
      <c r="AL23" s="1112">
        <v>0.24285152554512024</v>
      </c>
      <c r="AM23" s="1112">
        <v>0.19695361256599425</v>
      </c>
      <c r="AN23" s="1112">
        <v>0.18390319943428043</v>
      </c>
      <c r="AO23" s="1112">
        <v>0.13969811797142029</v>
      </c>
    </row>
    <row r="24" spans="1:41" ht="12" customHeight="1" x14ac:dyDescent="0.25">
      <c r="B24" s="1150">
        <f t="shared" si="3"/>
        <v>0.10049375000000002</v>
      </c>
      <c r="C24" s="1151">
        <f t="shared" si="4"/>
        <v>201.76596789552957</v>
      </c>
      <c r="D24" s="1140">
        <f t="shared" si="5"/>
        <v>0.37762235800636001</v>
      </c>
      <c r="F24" s="1139">
        <f t="shared" si="6"/>
        <v>0.27154712080955501</v>
      </c>
      <c r="G24" s="1113">
        <f t="shared" si="6"/>
        <v>0.23367580771446225</v>
      </c>
      <c r="H24" s="1113">
        <f t="shared" si="6"/>
        <v>0.18821354508399965</v>
      </c>
      <c r="I24" s="1113">
        <f t="shared" si="6"/>
        <v>0.17528987526893622</v>
      </c>
      <c r="J24" s="1140">
        <f t="shared" si="6"/>
        <v>0.13152533173561098</v>
      </c>
      <c r="K24" s="1139">
        <f t="shared" si="7"/>
        <v>0.29414823651313782</v>
      </c>
      <c r="L24" s="1113">
        <f t="shared" si="7"/>
        <v>0.25544390082359303</v>
      </c>
      <c r="M24" s="1113">
        <f t="shared" si="7"/>
        <v>0.20895262360572817</v>
      </c>
      <c r="N24" s="1113">
        <f t="shared" si="7"/>
        <v>0.19572967886924744</v>
      </c>
      <c r="O24" s="1140">
        <f t="shared" si="7"/>
        <v>0.15092518925666809</v>
      </c>
      <c r="P24" s="1139">
        <f t="shared" si="8"/>
        <v>0.31527168154716501</v>
      </c>
      <c r="Q24" s="1113">
        <f t="shared" si="8"/>
        <v>0.27579832673072824</v>
      </c>
      <c r="R24" s="1113">
        <f t="shared" si="8"/>
        <v>0.22835829854011541</v>
      </c>
      <c r="S24" s="1113">
        <f t="shared" si="8"/>
        <v>0.21485965847969055</v>
      </c>
      <c r="T24" s="1139">
        <f t="shared" si="8"/>
        <v>0.16909809708595278</v>
      </c>
      <c r="V24" s="1080">
        <f>+MROUND(V25,$H$11)-$H$11</f>
        <v>0.10049375000000002</v>
      </c>
      <c r="W24" s="1112">
        <v>0.27154712080955501</v>
      </c>
      <c r="X24" s="1112">
        <v>0.23367580771446225</v>
      </c>
      <c r="Y24" s="1112">
        <v>0.18821354508399965</v>
      </c>
      <c r="Z24" s="1112">
        <v>0.17528987526893622</v>
      </c>
      <c r="AA24" s="1112">
        <v>0.13152533173561098</v>
      </c>
      <c r="AC24" s="1080">
        <f t="shared" si="9"/>
        <v>0.10049375000000002</v>
      </c>
      <c r="AD24" s="1112">
        <v>0.29414823651313782</v>
      </c>
      <c r="AE24" s="1112">
        <v>0.25544390082359303</v>
      </c>
      <c r="AF24" s="1112">
        <v>0.20895262360572817</v>
      </c>
      <c r="AG24" s="1112">
        <v>0.19572967886924744</v>
      </c>
      <c r="AH24" s="1112">
        <v>0.15092518925666809</v>
      </c>
      <c r="AJ24" s="1080">
        <f t="shared" si="10"/>
        <v>0.10049375000000002</v>
      </c>
      <c r="AK24" s="1112">
        <v>0.31527168154716501</v>
      </c>
      <c r="AL24" s="1112">
        <v>0.27579832673072824</v>
      </c>
      <c r="AM24" s="1112">
        <v>0.22835829854011541</v>
      </c>
      <c r="AN24" s="1112">
        <v>0.21485965847969055</v>
      </c>
      <c r="AO24" s="1112">
        <v>0.16909809708595278</v>
      </c>
    </row>
    <row r="25" spans="1:41" ht="12" customHeight="1" x14ac:dyDescent="0.25">
      <c r="B25" s="1152">
        <f t="shared" si="3"/>
        <v>0.1118912237987344</v>
      </c>
      <c r="C25" s="1151">
        <f t="shared" si="4"/>
        <v>212.43277617328985</v>
      </c>
      <c r="D25" s="1153">
        <f t="shared" si="5"/>
        <v>0.39758620689655161</v>
      </c>
      <c r="F25" s="1139">
        <f t="shared" si="6"/>
        <v>0.29075652956962594</v>
      </c>
      <c r="G25" s="1113">
        <f t="shared" si="6"/>
        <v>0.25217650532722469</v>
      </c>
      <c r="H25" s="1114">
        <f t="shared" si="6"/>
        <v>0.20583871006965634</v>
      </c>
      <c r="I25" s="1113">
        <f t="shared" si="6"/>
        <v>0.19266038537025451</v>
      </c>
      <c r="J25" s="1140">
        <f t="shared" si="6"/>
        <v>0.14801086783409115</v>
      </c>
      <c r="K25" s="1139">
        <f t="shared" si="7"/>
        <v>0.3131842315196991</v>
      </c>
      <c r="L25" s="1113">
        <f t="shared" si="7"/>
        <v>0.27378649115562426</v>
      </c>
      <c r="M25" s="1114">
        <f t="shared" si="7"/>
        <v>0.22643969655036927</v>
      </c>
      <c r="N25" s="1113">
        <f t="shared" si="7"/>
        <v>0.21296814084053042</v>
      </c>
      <c r="O25" s="1140">
        <f t="shared" si="7"/>
        <v>0.16730055212974551</v>
      </c>
      <c r="P25" s="1139">
        <f t="shared" si="8"/>
        <v>0.33417592644691474</v>
      </c>
      <c r="Q25" s="1113">
        <f t="shared" si="8"/>
        <v>0.29402144551277165</v>
      </c>
      <c r="R25" s="1114">
        <f t="shared" si="8"/>
        <v>0.24574201703071596</v>
      </c>
      <c r="S25" s="1113">
        <f t="shared" si="8"/>
        <v>0.23199967741966249</v>
      </c>
      <c r="T25" s="1139">
        <f t="shared" si="8"/>
        <v>0.18539276719093326</v>
      </c>
      <c r="V25" s="1115">
        <f>E11</f>
        <v>0.1118912237987344</v>
      </c>
      <c r="W25" s="1112">
        <v>0.29075652956962594</v>
      </c>
      <c r="X25" s="1112">
        <v>0.25217650532722469</v>
      </c>
      <c r="Y25" s="1112">
        <v>0.20583871006965634</v>
      </c>
      <c r="Z25" s="1112">
        <v>0.19266038537025451</v>
      </c>
      <c r="AA25" s="1112">
        <v>0.14801086783409115</v>
      </c>
      <c r="AC25" s="1080">
        <f t="shared" si="9"/>
        <v>0.1118912237987344</v>
      </c>
      <c r="AD25" s="1112">
        <v>0.3131842315196991</v>
      </c>
      <c r="AE25" s="1112">
        <v>0.27378649115562426</v>
      </c>
      <c r="AF25" s="1112">
        <v>0.22643969655036927</v>
      </c>
      <c r="AG25" s="1112">
        <v>0.21296814084053042</v>
      </c>
      <c r="AH25" s="1112">
        <v>0.16730055212974551</v>
      </c>
      <c r="AJ25" s="1080">
        <f t="shared" si="10"/>
        <v>0.1118912237987344</v>
      </c>
      <c r="AK25" s="1112">
        <v>0.33417592644691474</v>
      </c>
      <c r="AL25" s="1112">
        <v>0.29402144551277165</v>
      </c>
      <c r="AM25" s="1112">
        <v>0.24574201703071596</v>
      </c>
      <c r="AN25" s="1112">
        <v>0.23199967741966249</v>
      </c>
      <c r="AO25" s="1112">
        <v>0.18539276719093326</v>
      </c>
    </row>
    <row r="26" spans="1:41" ht="12" customHeight="1" x14ac:dyDescent="0.25">
      <c r="B26" s="1150">
        <f t="shared" si="3"/>
        <v>0.14069125000000005</v>
      </c>
      <c r="C26" s="1151">
        <f t="shared" si="4"/>
        <v>241.4073918072022</v>
      </c>
      <c r="D26" s="1140">
        <f t="shared" si="5"/>
        <v>0.45181469147265813</v>
      </c>
      <c r="F26" s="1139">
        <f t="shared" si="6"/>
        <v>0.33772441744804393</v>
      </c>
      <c r="G26" s="1113">
        <f t="shared" si="6"/>
        <v>0.29744279980659494</v>
      </c>
      <c r="H26" s="1113">
        <f t="shared" si="6"/>
        <v>0.24900675415992737</v>
      </c>
      <c r="I26" s="1113">
        <f t="shared" si="6"/>
        <v>0.23521896004676821</v>
      </c>
      <c r="J26" s="1140">
        <f t="shared" si="6"/>
        <v>0.18845447897911069</v>
      </c>
      <c r="K26" s="1139">
        <f t="shared" si="7"/>
        <v>0.35985067486763012</v>
      </c>
      <c r="L26" s="1113">
        <f t="shared" si="7"/>
        <v>0.31878090500831613</v>
      </c>
      <c r="M26" s="1113">
        <f t="shared" si="7"/>
        <v>0.26937474608421341</v>
      </c>
      <c r="N26" s="1113">
        <f t="shared" si="7"/>
        <v>0.25530554652214044</v>
      </c>
      <c r="O26" s="1140">
        <f t="shared" si="7"/>
        <v>0.20756594538688658</v>
      </c>
      <c r="P26" s="1139">
        <f t="shared" si="8"/>
        <v>0.38062320351600643</v>
      </c>
      <c r="Q26" s="1113">
        <f t="shared" si="8"/>
        <v>0.33882035613060002</v>
      </c>
      <c r="R26" s="1113">
        <f t="shared" si="8"/>
        <v>0.288512820005417</v>
      </c>
      <c r="S26" s="1113">
        <f t="shared" si="8"/>
        <v>0.27418236136436458</v>
      </c>
      <c r="T26" s="1139">
        <f t="shared" si="8"/>
        <v>0.2255382239818573</v>
      </c>
      <c r="V26" s="1080">
        <f>+MROUND(V25,$H$11)+$H$11</f>
        <v>0.14069125000000005</v>
      </c>
      <c r="W26" s="1112">
        <v>0.33772441744804393</v>
      </c>
      <c r="X26" s="1112">
        <v>0.29744279980659494</v>
      </c>
      <c r="Y26" s="1112">
        <v>0.24900675415992737</v>
      </c>
      <c r="Z26" s="1112">
        <v>0.23521896004676821</v>
      </c>
      <c r="AA26" s="1112">
        <v>0.18845447897911069</v>
      </c>
      <c r="AC26" s="1080">
        <f t="shared" si="9"/>
        <v>0.14069125000000005</v>
      </c>
      <c r="AD26" s="1112">
        <v>0.35985067486763012</v>
      </c>
      <c r="AE26" s="1112">
        <v>0.31878090500831613</v>
      </c>
      <c r="AF26" s="1112">
        <v>0.26937474608421341</v>
      </c>
      <c r="AG26" s="1112">
        <v>0.25530554652214044</v>
      </c>
      <c r="AH26" s="1112">
        <v>0.20756594538688658</v>
      </c>
      <c r="AJ26" s="1080">
        <f t="shared" si="10"/>
        <v>0.14069125000000005</v>
      </c>
      <c r="AK26" s="1112">
        <v>0.38062320351600643</v>
      </c>
      <c r="AL26" s="1112">
        <v>0.33882035613060002</v>
      </c>
      <c r="AM26" s="1112">
        <v>0.288512820005417</v>
      </c>
      <c r="AN26" s="1112">
        <v>0.27418236136436458</v>
      </c>
      <c r="AO26" s="1112">
        <v>0.2255382239818573</v>
      </c>
    </row>
    <row r="27" spans="1:41" ht="12" customHeight="1" x14ac:dyDescent="0.25">
      <c r="B27" s="1150">
        <f t="shared" si="3"/>
        <v>0.16079000000000004</v>
      </c>
      <c r="C27" s="1151">
        <f t="shared" si="4"/>
        <v>263.437928907566</v>
      </c>
      <c r="D27" s="1140">
        <f t="shared" si="5"/>
        <v>0.4930467359782682</v>
      </c>
      <c r="F27" s="1139">
        <f t="shared" si="6"/>
        <v>0.36937940716743478</v>
      </c>
      <c r="G27" s="1139">
        <f t="shared" si="6"/>
        <v>0.32797257304191607</v>
      </c>
      <c r="H27" s="1139">
        <f t="shared" si="6"/>
        <v>0.2781518638134004</v>
      </c>
      <c r="I27" s="1139">
        <f t="shared" si="6"/>
        <v>0.26396247744560242</v>
      </c>
      <c r="J27" s="1140">
        <f t="shared" si="6"/>
        <v>0.21580669283866882</v>
      </c>
      <c r="K27" s="1139">
        <f t="shared" si="7"/>
        <v>0.39138770699501035</v>
      </c>
      <c r="L27" s="1139">
        <f t="shared" si="7"/>
        <v>0.34920739531517031</v>
      </c>
      <c r="M27" s="1139">
        <f t="shared" si="7"/>
        <v>0.29843606352806096</v>
      </c>
      <c r="N27" s="1139">
        <f t="shared" si="7"/>
        <v>0.28397125601768503</v>
      </c>
      <c r="O27" s="1140">
        <f t="shared" si="7"/>
        <v>0.23486223816871643</v>
      </c>
      <c r="P27" s="1139">
        <f t="shared" si="8"/>
        <v>0.41208483576774602</v>
      </c>
      <c r="Q27" s="1139">
        <f t="shared" si="8"/>
        <v>0.36918305754661562</v>
      </c>
      <c r="R27" s="1139">
        <f t="shared" si="8"/>
        <v>0.31752588152885441</v>
      </c>
      <c r="S27" s="1139">
        <f t="shared" si="8"/>
        <v>0.30280459523200987</v>
      </c>
      <c r="T27" s="1139">
        <f t="shared" si="8"/>
        <v>0.25280864834785455</v>
      </c>
      <c r="V27" s="1080">
        <f>+MROUND(V26,$H$11)+$H$11</f>
        <v>0.16079000000000004</v>
      </c>
      <c r="W27" s="1112">
        <v>0.36937940716743478</v>
      </c>
      <c r="X27" s="1112">
        <v>0.32797257304191607</v>
      </c>
      <c r="Y27" s="1112">
        <v>0.2781518638134004</v>
      </c>
      <c r="Z27" s="1112">
        <v>0.26396247744560242</v>
      </c>
      <c r="AA27" s="1112">
        <v>0.21580669283866882</v>
      </c>
      <c r="AC27" s="1080">
        <f t="shared" si="9"/>
        <v>0.16079000000000004</v>
      </c>
      <c r="AD27" s="1112">
        <v>0.39138770699501035</v>
      </c>
      <c r="AE27" s="1112">
        <v>0.34920739531517031</v>
      </c>
      <c r="AF27" s="1112">
        <v>0.29843606352806096</v>
      </c>
      <c r="AG27" s="1112">
        <v>0.28397125601768503</v>
      </c>
      <c r="AH27" s="1112">
        <v>0.23486223816871643</v>
      </c>
      <c r="AJ27" s="1080">
        <f t="shared" si="10"/>
        <v>0.16079000000000004</v>
      </c>
      <c r="AK27" s="1112">
        <v>0.41208483576774602</v>
      </c>
      <c r="AL27" s="1112">
        <v>0.36918305754661562</v>
      </c>
      <c r="AM27" s="1112">
        <v>0.31752588152885441</v>
      </c>
      <c r="AN27" s="1112">
        <v>0.30280459523200987</v>
      </c>
      <c r="AO27" s="1112">
        <v>0.25280864834785455</v>
      </c>
    </row>
    <row r="28" spans="1:41" ht="12" customHeight="1" x14ac:dyDescent="0.25">
      <c r="B28" s="1150">
        <f t="shared" si="3"/>
        <v>0.18088875000000004</v>
      </c>
      <c r="C28" s="1151">
        <f t="shared" si="4"/>
        <v>287.04827352175641</v>
      </c>
      <c r="D28" s="1140">
        <f t="shared" si="5"/>
        <v>0.53723552608765757</v>
      </c>
      <c r="F28" s="1139">
        <f t="shared" si="6"/>
        <v>0.40026988387107842</v>
      </c>
      <c r="G28" s="1139">
        <f t="shared" si="6"/>
        <v>0.35777927041053781</v>
      </c>
      <c r="H28" s="1139">
        <f t="shared" si="6"/>
        <v>0.30662686228752134</v>
      </c>
      <c r="I28" s="1139">
        <f t="shared" si="6"/>
        <v>0.29205169081687932</v>
      </c>
      <c r="J28" s="1140">
        <f t="shared" si="6"/>
        <v>0.24256096482276918</v>
      </c>
      <c r="K28" s="1139">
        <f t="shared" si="7"/>
        <v>0.42221961617469794</v>
      </c>
      <c r="L28" s="1139">
        <f t="shared" si="7"/>
        <v>0.37896650433540346</v>
      </c>
      <c r="M28" s="1139">
        <f t="shared" si="7"/>
        <v>0.32687821984291077</v>
      </c>
      <c r="N28" s="1139">
        <f t="shared" si="7"/>
        <v>0.31203219294548035</v>
      </c>
      <c r="O28" s="1140">
        <f t="shared" si="7"/>
        <v>0.26160507798194887</v>
      </c>
      <c r="P28" s="1139">
        <f t="shared" si="8"/>
        <v>0.44289160370826719</v>
      </c>
      <c r="Q28" s="1139">
        <f t="shared" si="8"/>
        <v>0.39892556071281438</v>
      </c>
      <c r="R28" s="1139">
        <f t="shared" si="8"/>
        <v>0.34596303105354309</v>
      </c>
      <c r="S28" s="1139">
        <f t="shared" si="8"/>
        <v>0.33086413741111764</v>
      </c>
      <c r="T28" s="1139">
        <f t="shared" si="8"/>
        <v>0.27956351637840271</v>
      </c>
      <c r="V28" s="1080">
        <f>+MROUND(V27,$H$11)+$H$11</f>
        <v>0.18088875000000004</v>
      </c>
      <c r="W28" s="1112">
        <v>0.40026988387107842</v>
      </c>
      <c r="X28" s="1112">
        <v>0.35777927041053781</v>
      </c>
      <c r="Y28" s="1112">
        <v>0.30662686228752134</v>
      </c>
      <c r="Z28" s="1112">
        <v>0.29205169081687932</v>
      </c>
      <c r="AA28" s="1112">
        <v>0.24256096482276918</v>
      </c>
      <c r="AC28" s="1080">
        <f t="shared" si="9"/>
        <v>0.18088875000000004</v>
      </c>
      <c r="AD28" s="1112">
        <v>0.42221961617469794</v>
      </c>
      <c r="AE28" s="1112">
        <v>0.37896650433540346</v>
      </c>
      <c r="AF28" s="1112">
        <v>0.32687821984291077</v>
      </c>
      <c r="AG28" s="1112">
        <v>0.31203219294548035</v>
      </c>
      <c r="AH28" s="1112">
        <v>0.26160507798194887</v>
      </c>
      <c r="AJ28" s="1080">
        <f t="shared" si="10"/>
        <v>0.18088875000000004</v>
      </c>
      <c r="AK28" s="1112">
        <v>0.44289160370826719</v>
      </c>
      <c r="AL28" s="1112">
        <v>0.39892556071281438</v>
      </c>
      <c r="AM28" s="1112">
        <v>0.34596303105354309</v>
      </c>
      <c r="AN28" s="1112">
        <v>0.33086413741111764</v>
      </c>
      <c r="AO28" s="1112">
        <v>0.27956351637840271</v>
      </c>
    </row>
    <row r="29" spans="1:41" ht="12" hidden="1" customHeight="1" outlineLevel="1" x14ac:dyDescent="0.25">
      <c r="B29" s="1108">
        <f t="shared" si="3"/>
        <v>0.20098750000000004</v>
      </c>
      <c r="C29" s="1109">
        <f t="shared" si="4"/>
        <v>312.32190807155365</v>
      </c>
      <c r="D29" s="1080">
        <f t="shared" si="5"/>
        <v>0.58453730633152445</v>
      </c>
      <c r="F29" s="541">
        <f t="shared" si="6"/>
        <v>0.43050457835197453</v>
      </c>
      <c r="G29" s="541">
        <f t="shared" si="6"/>
        <v>0.38696514964103701</v>
      </c>
      <c r="H29" s="541">
        <f t="shared" si="6"/>
        <v>0.33452569842338564</v>
      </c>
      <c r="I29" s="541">
        <f t="shared" si="6"/>
        <v>0.31957806944847122</v>
      </c>
      <c r="J29" s="1143">
        <f t="shared" si="6"/>
        <v>0.26879993081092846</v>
      </c>
      <c r="K29" s="541">
        <f t="shared" si="7"/>
        <v>0.45244451165199273</v>
      </c>
      <c r="L29" s="541">
        <f t="shared" si="7"/>
        <v>0.40815058350563049</v>
      </c>
      <c r="M29" s="541">
        <f t="shared" si="7"/>
        <v>0.35478622317314157</v>
      </c>
      <c r="N29" s="541">
        <f t="shared" si="7"/>
        <v>0.33957116007804877</v>
      </c>
      <c r="O29" s="1143">
        <f t="shared" si="7"/>
        <v>0.28786944746971144</v>
      </c>
      <c r="P29" s="541">
        <f t="shared" si="8"/>
        <v>0.47313287854194641</v>
      </c>
      <c r="Q29" s="541">
        <f t="shared" si="8"/>
        <v>0.42813207507133488</v>
      </c>
      <c r="R29" s="541">
        <f t="shared" si="8"/>
        <v>0.3739018857479095</v>
      </c>
      <c r="S29" s="541">
        <f t="shared" si="8"/>
        <v>0.35843662619590766</v>
      </c>
      <c r="T29" s="541">
        <f t="shared" si="8"/>
        <v>0.30587144494056706</v>
      </c>
      <c r="V29" s="1080">
        <f>+MROUND(V28,$H$11)+$H$11</f>
        <v>0.20098750000000004</v>
      </c>
      <c r="W29" s="1112">
        <v>0.43050457835197453</v>
      </c>
      <c r="X29" s="1112">
        <v>0.38696514964103701</v>
      </c>
      <c r="Y29" s="1112">
        <v>0.33452569842338564</v>
      </c>
      <c r="Z29" s="1112">
        <v>0.31957806944847122</v>
      </c>
      <c r="AA29" s="1112">
        <v>0.26879993081092846</v>
      </c>
      <c r="AC29" s="1080">
        <f t="shared" si="9"/>
        <v>0.20098750000000004</v>
      </c>
      <c r="AD29" s="1112">
        <v>0.45244451165199273</v>
      </c>
      <c r="AE29" s="1112">
        <v>0.40815058350563049</v>
      </c>
      <c r="AF29" s="1112">
        <v>0.35478622317314157</v>
      </c>
      <c r="AG29" s="1112">
        <v>0.33957116007804877</v>
      </c>
      <c r="AH29" s="1112">
        <v>0.28786944746971144</v>
      </c>
      <c r="AJ29" s="1080">
        <f t="shared" si="10"/>
        <v>0.20098750000000004</v>
      </c>
      <c r="AK29" s="1112">
        <v>0.47313287854194641</v>
      </c>
      <c r="AL29" s="1112">
        <v>0.42813207507133488</v>
      </c>
      <c r="AM29" s="1112">
        <v>0.3739018857479095</v>
      </c>
      <c r="AN29" s="1112">
        <v>0.35843662619590766</v>
      </c>
      <c r="AO29" s="1112">
        <v>0.30587144494056706</v>
      </c>
    </row>
    <row r="30" spans="1:41" ht="12" hidden="1" customHeight="1" outlineLevel="1" x14ac:dyDescent="0.25">
      <c r="B30" s="1108">
        <f t="shared" si="3"/>
        <v>0.22108625000000004</v>
      </c>
      <c r="C30" s="1109">
        <f t="shared" si="4"/>
        <v>339.34520550178939</v>
      </c>
      <c r="D30" s="1080">
        <f t="shared" si="5"/>
        <v>0.63511373110300318</v>
      </c>
      <c r="F30" s="1144">
        <f t="shared" si="6"/>
        <v>0.46017242074012765</v>
      </c>
      <c r="G30" s="1144">
        <f t="shared" si="6"/>
        <v>0.41561395525932321</v>
      </c>
      <c r="H30" s="1144">
        <f t="shared" si="6"/>
        <v>0.36192548871040342</v>
      </c>
      <c r="I30" s="1144">
        <f t="shared" si="6"/>
        <v>0.34661673903465273</v>
      </c>
      <c r="J30" s="1145">
        <f t="shared" si="6"/>
        <v>0.2945916712284089</v>
      </c>
      <c r="K30" s="1144">
        <f t="shared" si="7"/>
        <v>0.48214308619499202</v>
      </c>
      <c r="L30" s="1144">
        <f t="shared" si="7"/>
        <v>0.43683571219444262</v>
      </c>
      <c r="M30" s="1144">
        <f t="shared" si="7"/>
        <v>0.38223022818565366</v>
      </c>
      <c r="N30" s="1144">
        <f t="shared" si="7"/>
        <v>0.3666565597057343</v>
      </c>
      <c r="O30" s="1145">
        <f t="shared" si="7"/>
        <v>0.31371744275093083</v>
      </c>
      <c r="P30" s="1144">
        <f t="shared" si="8"/>
        <v>0.50288253426551821</v>
      </c>
      <c r="Q30" s="1144">
        <f t="shared" si="8"/>
        <v>0.45687231421470653</v>
      </c>
      <c r="R30" s="1144">
        <f t="shared" si="8"/>
        <v>0.4014068305492402</v>
      </c>
      <c r="S30" s="1144">
        <f t="shared" si="8"/>
        <v>0.38558483719825754</v>
      </c>
      <c r="T30" s="1144">
        <f t="shared" si="8"/>
        <v>0.33178953528404243</v>
      </c>
      <c r="V30" s="1080">
        <f>+MROUND(V29,$H$11)+$H$11</f>
        <v>0.22108625000000004</v>
      </c>
      <c r="W30" s="1112">
        <v>0.46017242074012765</v>
      </c>
      <c r="X30" s="1112">
        <v>0.41561395525932321</v>
      </c>
      <c r="Y30" s="1112">
        <v>0.36192548871040342</v>
      </c>
      <c r="Z30" s="1112">
        <v>0.34661673903465273</v>
      </c>
      <c r="AA30" s="1112">
        <v>0.2945916712284089</v>
      </c>
      <c r="AC30" s="1080">
        <f t="shared" si="9"/>
        <v>0.22108625000000004</v>
      </c>
      <c r="AD30" s="1112">
        <v>0.48214308619499202</v>
      </c>
      <c r="AE30" s="1112">
        <v>0.43683571219444262</v>
      </c>
      <c r="AF30" s="1112">
        <v>0.38223022818565366</v>
      </c>
      <c r="AG30" s="1112">
        <v>0.3666565597057343</v>
      </c>
      <c r="AH30" s="1112">
        <v>0.31371744275093083</v>
      </c>
      <c r="AJ30" s="1080">
        <f t="shared" si="10"/>
        <v>0.22108625000000004</v>
      </c>
      <c r="AK30" s="1112">
        <v>0.50288253426551821</v>
      </c>
      <c r="AL30" s="1112">
        <v>0.45687231421470653</v>
      </c>
      <c r="AM30" s="1112">
        <v>0.4014068305492402</v>
      </c>
      <c r="AN30" s="1112">
        <v>0.38558483719825754</v>
      </c>
      <c r="AO30" s="1112">
        <v>0.33178953528404243</v>
      </c>
    </row>
    <row r="31" spans="1:41" ht="12" hidden="1" customHeight="1" outlineLevel="1" x14ac:dyDescent="0.25">
      <c r="E31" s="22" t="s">
        <v>307</v>
      </c>
      <c r="F31" s="1154">
        <f>F21*(1+LBO!$M$11)</f>
        <v>1530</v>
      </c>
      <c r="G31" s="1155">
        <f>G21*(1+LBO!$M$11)</f>
        <v>1632</v>
      </c>
      <c r="H31" s="1155">
        <f>H21*(1+LBO!$M$11)</f>
        <v>1785</v>
      </c>
      <c r="I31" s="1155">
        <f>I21*(1+LBO!$M$11)</f>
        <v>1836</v>
      </c>
      <c r="J31" s="1156">
        <f>J21*(1+LBO!$M$11)</f>
        <v>2040</v>
      </c>
      <c r="K31" s="1157">
        <f t="shared" ref="K31:T31" si="11">F31</f>
        <v>1530</v>
      </c>
      <c r="L31" s="1157">
        <f t="shared" si="11"/>
        <v>1632</v>
      </c>
      <c r="M31" s="1157">
        <f t="shared" si="11"/>
        <v>1785</v>
      </c>
      <c r="N31" s="1157">
        <f t="shared" si="11"/>
        <v>1836</v>
      </c>
      <c r="O31" s="1158">
        <f t="shared" si="11"/>
        <v>2040</v>
      </c>
      <c r="P31" s="1157">
        <f t="shared" si="11"/>
        <v>1530</v>
      </c>
      <c r="Q31" s="1157">
        <f t="shared" si="11"/>
        <v>1632</v>
      </c>
      <c r="R31" s="1157">
        <f t="shared" si="11"/>
        <v>1785</v>
      </c>
      <c r="S31" s="1157">
        <f t="shared" si="11"/>
        <v>1836</v>
      </c>
      <c r="T31" s="1159">
        <f t="shared" si="11"/>
        <v>2040</v>
      </c>
    </row>
    <row r="32" spans="1:41" ht="12" hidden="1" customHeight="1" outlineLevel="1" x14ac:dyDescent="0.25">
      <c r="E32" s="22" t="str">
        <f>"TEV incl. fees / Deal EBITDA"</f>
        <v>TEV incl. fees / Deal EBITDA</v>
      </c>
      <c r="F32" s="1160">
        <f t="shared" ref="F32:T32" ca="1" si="12">+F31/$P$11</f>
        <v>12.24</v>
      </c>
      <c r="G32" s="1160">
        <f t="shared" ca="1" si="12"/>
        <v>13.055999999999999</v>
      </c>
      <c r="H32" s="1160">
        <f t="shared" ca="1" si="12"/>
        <v>14.28</v>
      </c>
      <c r="I32" s="1160">
        <f t="shared" ca="1" si="12"/>
        <v>14.688000000000001</v>
      </c>
      <c r="J32" s="1161">
        <f t="shared" ca="1" si="12"/>
        <v>16.32</v>
      </c>
      <c r="K32" s="1160">
        <f t="shared" ca="1" si="12"/>
        <v>12.24</v>
      </c>
      <c r="L32" s="1160">
        <f t="shared" ca="1" si="12"/>
        <v>13.055999999999999</v>
      </c>
      <c r="M32" s="1160">
        <f t="shared" ca="1" si="12"/>
        <v>14.28</v>
      </c>
      <c r="N32" s="1160">
        <f t="shared" ca="1" si="12"/>
        <v>14.688000000000001</v>
      </c>
      <c r="O32" s="1161">
        <f t="shared" ca="1" si="12"/>
        <v>16.32</v>
      </c>
      <c r="P32" s="1160">
        <f t="shared" ca="1" si="12"/>
        <v>12.24</v>
      </c>
      <c r="Q32" s="1160">
        <f t="shared" ca="1" si="12"/>
        <v>13.055999999999999</v>
      </c>
      <c r="R32" s="1160">
        <f t="shared" ca="1" si="12"/>
        <v>14.28</v>
      </c>
      <c r="S32" s="1160">
        <f t="shared" ca="1" si="12"/>
        <v>14.688000000000001</v>
      </c>
      <c r="T32" s="1160">
        <f t="shared" ca="1" si="12"/>
        <v>16.32</v>
      </c>
    </row>
    <row r="33" spans="2:20" ht="12" customHeight="1" collapsed="1" x14ac:dyDescent="0.25">
      <c r="E33" s="22" t="s">
        <v>660</v>
      </c>
      <c r="F33" s="1146">
        <f>F21/$P$8</f>
        <v>12</v>
      </c>
      <c r="G33" s="1146">
        <f t="shared" ref="G33:T33" si="13">G21/$P$8</f>
        <v>12.8</v>
      </c>
      <c r="H33" s="1147">
        <f t="shared" si="13"/>
        <v>14</v>
      </c>
      <c r="I33" s="1146">
        <f t="shared" si="13"/>
        <v>14.4</v>
      </c>
      <c r="J33" s="1148">
        <f t="shared" si="13"/>
        <v>16</v>
      </c>
      <c r="K33" s="1146">
        <f>K21/$P$8</f>
        <v>12</v>
      </c>
      <c r="L33" s="1146">
        <f t="shared" si="13"/>
        <v>12.8</v>
      </c>
      <c r="M33" s="1147">
        <f t="shared" si="13"/>
        <v>14</v>
      </c>
      <c r="N33" s="1146">
        <f t="shared" si="13"/>
        <v>14.4</v>
      </c>
      <c r="O33" s="1148">
        <f t="shared" si="13"/>
        <v>16</v>
      </c>
      <c r="P33" s="1146">
        <f>P21/$P$8</f>
        <v>12</v>
      </c>
      <c r="Q33" s="1146">
        <f t="shared" si="13"/>
        <v>12.8</v>
      </c>
      <c r="R33" s="1147">
        <f t="shared" si="13"/>
        <v>14</v>
      </c>
      <c r="S33" s="1146">
        <f t="shared" si="13"/>
        <v>14.4</v>
      </c>
      <c r="T33" s="1146">
        <f t="shared" si="13"/>
        <v>16</v>
      </c>
    </row>
    <row r="34" spans="2:20" ht="14.4" customHeight="1" x14ac:dyDescent="0.25"/>
    <row r="35" spans="2:20" ht="14.4" customHeight="1" x14ac:dyDescent="0.25"/>
    <row r="36" spans="2:20" ht="14.4" customHeight="1" x14ac:dyDescent="0.25">
      <c r="B36" s="326" t="str">
        <f t="shared" ref="B36:T38" si="14">B19</f>
        <v>EBITDA</v>
      </c>
      <c r="C36" s="326"/>
      <c r="D36" s="326" t="str">
        <f t="shared" si="14"/>
        <v>Impl. '31</v>
      </c>
      <c r="F36" s="382" t="str">
        <f t="shared" ca="1" si="14"/>
        <v>Exit @ 14x EBITDA / 16x EBIT</v>
      </c>
      <c r="G36" s="382"/>
      <c r="H36" s="382"/>
      <c r="I36" s="382"/>
      <c r="J36" s="1100"/>
      <c r="K36" s="382" t="str">
        <f t="shared" ca="1" si="14"/>
        <v>Exit @ 15x EBITDA / 17x EBIT</v>
      </c>
      <c r="L36" s="382"/>
      <c r="M36" s="382"/>
      <c r="N36" s="382"/>
      <c r="O36" s="1100"/>
      <c r="P36" s="382" t="str">
        <f t="shared" ca="1" si="14"/>
        <v>Exit @ 16x EBITDA / 18x EBIT</v>
      </c>
      <c r="Q36" s="382"/>
      <c r="R36" s="382"/>
      <c r="S36" s="382"/>
      <c r="T36" s="382"/>
    </row>
    <row r="37" spans="2:20" ht="14.4" customHeight="1" x14ac:dyDescent="0.25">
      <c r="B37" s="326" t="str">
        <f t="shared" si="14"/>
        <v xml:space="preserve">CAGR </v>
      </c>
      <c r="C37" s="326" t="str">
        <f t="shared" si="14"/>
        <v>Impl. '31</v>
      </c>
      <c r="D37" s="326" t="str">
        <f t="shared" si="14"/>
        <v>EBITDA</v>
      </c>
      <c r="F37" s="382" t="str">
        <f t="shared" si="14"/>
        <v>Purchase Price to Seller (TEV)</v>
      </c>
      <c r="G37" s="382"/>
      <c r="H37" s="382"/>
      <c r="I37" s="382"/>
      <c r="J37" s="1100"/>
      <c r="K37" s="382" t="str">
        <f t="shared" si="14"/>
        <v>Purchase Price to Seller (TEV)</v>
      </c>
      <c r="L37" s="382"/>
      <c r="M37" s="382"/>
      <c r="N37" s="382"/>
      <c r="O37" s="1100"/>
      <c r="P37" s="382" t="str">
        <f t="shared" si="14"/>
        <v>Purchase Price to Seller (TEV)</v>
      </c>
      <c r="Q37" s="382"/>
      <c r="R37" s="382"/>
      <c r="S37" s="382"/>
      <c r="T37" s="382"/>
    </row>
    <row r="38" spans="2:20" ht="12" customHeight="1" x14ac:dyDescent="0.25">
      <c r="B38" s="389" t="str">
        <f>B21</f>
        <v>'26-'31</v>
      </c>
      <c r="C38" s="496" t="str">
        <f t="shared" ref="C38:D38" si="15">C21</f>
        <v>EBITDA</v>
      </c>
      <c r="D38" s="496" t="str">
        <f t="shared" si="15"/>
        <v>Margin</v>
      </c>
      <c r="F38" s="1101">
        <f t="shared" si="14"/>
        <v>1500</v>
      </c>
      <c r="G38" s="1101">
        <f t="shared" si="14"/>
        <v>1600</v>
      </c>
      <c r="H38" s="1102">
        <f t="shared" si="14"/>
        <v>1750</v>
      </c>
      <c r="I38" s="1101">
        <f t="shared" si="14"/>
        <v>1800</v>
      </c>
      <c r="J38" s="1103">
        <f t="shared" si="14"/>
        <v>2000</v>
      </c>
      <c r="K38" s="1104">
        <f t="shared" si="14"/>
        <v>1500</v>
      </c>
      <c r="L38" s="1104">
        <f t="shared" si="14"/>
        <v>1600</v>
      </c>
      <c r="M38" s="1105">
        <f t="shared" si="14"/>
        <v>1750</v>
      </c>
      <c r="N38" s="1104">
        <f t="shared" si="14"/>
        <v>1800</v>
      </c>
      <c r="O38" s="1106">
        <f t="shared" si="14"/>
        <v>2000</v>
      </c>
      <c r="P38" s="1104">
        <f t="shared" si="14"/>
        <v>1500</v>
      </c>
      <c r="Q38" s="1104">
        <f t="shared" si="14"/>
        <v>1600</v>
      </c>
      <c r="R38" s="1105">
        <f t="shared" si="14"/>
        <v>1750</v>
      </c>
      <c r="S38" s="1104">
        <f t="shared" si="14"/>
        <v>1800</v>
      </c>
      <c r="T38" s="1104">
        <f t="shared" si="14"/>
        <v>2000</v>
      </c>
    </row>
    <row r="39" spans="2:20" ht="12" customHeight="1" x14ac:dyDescent="0.25">
      <c r="B39" s="1150">
        <f t="shared" ref="B39:D39" si="16">B22</f>
        <v>6.0296250000000017E-2</v>
      </c>
      <c r="C39" s="1151">
        <f t="shared" si="16"/>
        <v>167.51208339665052</v>
      </c>
      <c r="D39" s="1140">
        <f t="shared" si="16"/>
        <v>0.31351326780517352</v>
      </c>
      <c r="F39" s="1116">
        <f t="shared" ref="F39:T39" si="17">(1+F22)^5</f>
        <v>2.4899578952185113</v>
      </c>
      <c r="G39" s="1116">
        <f t="shared" si="17"/>
        <v>2.1460104539249727</v>
      </c>
      <c r="H39" s="1116">
        <f t="shared" si="17"/>
        <v>1.7852894671250932</v>
      </c>
      <c r="I39" s="1116">
        <f t="shared" si="17"/>
        <v>1.6923429862523267</v>
      </c>
      <c r="J39" s="1117">
        <f t="shared" si="17"/>
        <v>1.3995523404711074</v>
      </c>
      <c r="K39" s="1116">
        <f t="shared" si="17"/>
        <v>2.7441333164968436</v>
      </c>
      <c r="L39" s="1116">
        <f t="shared" si="17"/>
        <v>2.3628732004835107</v>
      </c>
      <c r="M39" s="1116">
        <f t="shared" si="17"/>
        <v>1.9630199025419248</v>
      </c>
      <c r="N39" s="1116">
        <f t="shared" si="17"/>
        <v>1.8599900367043571</v>
      </c>
      <c r="O39" s="1117">
        <f t="shared" si="17"/>
        <v>1.5431706086493993</v>
      </c>
      <c r="P39" s="1116">
        <f t="shared" si="17"/>
        <v>2.9982957245983859</v>
      </c>
      <c r="Q39" s="1116">
        <f t="shared" si="17"/>
        <v>2.5797251301140802</v>
      </c>
      <c r="R39" s="1116">
        <f t="shared" si="17"/>
        <v>2.1407413774638857</v>
      </c>
      <c r="S39" s="1116">
        <f t="shared" si="17"/>
        <v>2.0276288919234418</v>
      </c>
      <c r="T39" s="1116">
        <f t="shared" si="17"/>
        <v>1.6798045828101638</v>
      </c>
    </row>
    <row r="40" spans="2:20" ht="12" customHeight="1" x14ac:dyDescent="0.25">
      <c r="B40" s="1150">
        <f t="shared" ref="B40:D40" si="18">B23</f>
        <v>8.0395000000000022E-2</v>
      </c>
      <c r="C40" s="1151">
        <f t="shared" si="18"/>
        <v>184.0021260850788</v>
      </c>
      <c r="D40" s="1140">
        <f t="shared" si="18"/>
        <v>0.34437580061275802</v>
      </c>
      <c r="F40" s="1118">
        <f t="shared" ref="F40:T40" si="19">(1+F23)^5</f>
        <v>2.8920967577113337</v>
      </c>
      <c r="G40" s="1118">
        <f t="shared" si="19"/>
        <v>2.4891159995093148</v>
      </c>
      <c r="H40" s="1118">
        <f t="shared" si="19"/>
        <v>2.0664823258900147</v>
      </c>
      <c r="I40" s="1118">
        <f t="shared" si="19"/>
        <v>1.9575827932378478</v>
      </c>
      <c r="J40" s="1119">
        <f t="shared" si="19"/>
        <v>1.6227134775761072</v>
      </c>
      <c r="K40" s="1118">
        <f t="shared" si="19"/>
        <v>3.1712708832061818</v>
      </c>
      <c r="L40" s="1118">
        <f t="shared" si="19"/>
        <v>2.7273079359272869</v>
      </c>
      <c r="M40" s="1118">
        <f t="shared" si="19"/>
        <v>2.2616932848620963</v>
      </c>
      <c r="N40" s="1118">
        <f t="shared" si="19"/>
        <v>2.141718790744902</v>
      </c>
      <c r="O40" s="1119">
        <f t="shared" si="19"/>
        <v>1.7727935672683277</v>
      </c>
      <c r="P40" s="1118">
        <f t="shared" si="19"/>
        <v>3.4504315653651525</v>
      </c>
      <c r="Q40" s="1118">
        <f t="shared" si="19"/>
        <v>2.9654885303480754</v>
      </c>
      <c r="R40" s="1118">
        <f t="shared" si="19"/>
        <v>2.4568950151171443</v>
      </c>
      <c r="S40" s="1118">
        <f t="shared" si="19"/>
        <v>2.3258460828063221</v>
      </c>
      <c r="T40" s="1118">
        <f t="shared" si="19"/>
        <v>1.92286659861798</v>
      </c>
    </row>
    <row r="41" spans="2:20" ht="12" customHeight="1" x14ac:dyDescent="0.25">
      <c r="B41" s="1150">
        <f t="shared" ref="B41:D41" si="20">B24</f>
        <v>0.10049375000000002</v>
      </c>
      <c r="C41" s="1151">
        <f t="shared" si="20"/>
        <v>201.76596789552957</v>
      </c>
      <c r="D41" s="1140">
        <f t="shared" si="20"/>
        <v>0.37762235800636001</v>
      </c>
      <c r="F41" s="1118">
        <f t="shared" ref="F41:T41" si="21">(1+F24)^5</f>
        <v>3.3240097895871039</v>
      </c>
      <c r="G41" s="1120">
        <f t="shared" si="21"/>
        <v>2.8576250330601907</v>
      </c>
      <c r="H41" s="1120">
        <f t="shared" si="21"/>
        <v>2.3684951192953076</v>
      </c>
      <c r="I41" s="1120">
        <f t="shared" si="21"/>
        <v>2.2424613904976436</v>
      </c>
      <c r="J41" s="1119">
        <f t="shared" si="21"/>
        <v>1.8549038613275379</v>
      </c>
      <c r="K41" s="1118">
        <f t="shared" si="21"/>
        <v>3.6301128343685347</v>
      </c>
      <c r="L41" s="1120">
        <f t="shared" si="21"/>
        <v>3.1187930355629452</v>
      </c>
      <c r="M41" s="1120">
        <f t="shared" si="21"/>
        <v>2.5825361556686639</v>
      </c>
      <c r="N41" s="1120">
        <f t="shared" si="21"/>
        <v>2.4443593030560864</v>
      </c>
      <c r="O41" s="1119">
        <f t="shared" si="21"/>
        <v>2.0194610252515584</v>
      </c>
      <c r="P41" s="1118">
        <f t="shared" si="21"/>
        <v>3.9362017328347787</v>
      </c>
      <c r="Q41" s="1120">
        <f t="shared" si="21"/>
        <v>3.379948951920106</v>
      </c>
      <c r="R41" s="1120">
        <f t="shared" si="21"/>
        <v>2.7965675945534363</v>
      </c>
      <c r="S41" s="1120">
        <f t="shared" si="21"/>
        <v>2.6462480682845793</v>
      </c>
      <c r="T41" s="1118">
        <f t="shared" si="21"/>
        <v>2.184010731967152</v>
      </c>
    </row>
    <row r="42" spans="2:20" ht="12" customHeight="1" x14ac:dyDescent="0.25">
      <c r="B42" s="1152">
        <f t="shared" ref="B42:D42" si="22">B25</f>
        <v>0.1118912237987344</v>
      </c>
      <c r="C42" s="1151">
        <f t="shared" si="22"/>
        <v>212.43277617328985</v>
      </c>
      <c r="D42" s="1153">
        <f t="shared" si="22"/>
        <v>0.39758620689655161</v>
      </c>
      <c r="F42" s="1118">
        <f t="shared" ref="F42:T42" si="23">(1+F25)^5</f>
        <v>3.5827924758018233</v>
      </c>
      <c r="G42" s="1120">
        <f t="shared" si="23"/>
        <v>3.0784191652446973</v>
      </c>
      <c r="H42" s="1121">
        <f t="shared" si="23"/>
        <v>2.5494477036759888</v>
      </c>
      <c r="I42" s="1120">
        <f t="shared" si="23"/>
        <v>2.4131480719843186</v>
      </c>
      <c r="J42" s="1119">
        <f t="shared" si="23"/>
        <v>1.9940222362057187</v>
      </c>
      <c r="K42" s="1118">
        <f t="shared" si="23"/>
        <v>3.9050652577567164</v>
      </c>
      <c r="L42" s="1120">
        <f t="shared" si="23"/>
        <v>3.3533832739732969</v>
      </c>
      <c r="M42" s="1121">
        <f t="shared" si="23"/>
        <v>2.7747955866932146</v>
      </c>
      <c r="N42" s="1120">
        <f t="shared" si="23"/>
        <v>2.6257112829220284</v>
      </c>
      <c r="O42" s="1119">
        <f t="shared" si="23"/>
        <v>2.1672721723849926</v>
      </c>
      <c r="P42" s="1118">
        <f t="shared" si="23"/>
        <v>4.2273236606132114</v>
      </c>
      <c r="Q42" s="1120">
        <f t="shared" si="23"/>
        <v>3.6283349257535513</v>
      </c>
      <c r="R42" s="1121">
        <f t="shared" si="23"/>
        <v>3.0001333868958633</v>
      </c>
      <c r="S42" s="1120">
        <f t="shared" si="23"/>
        <v>2.8382651884260905</v>
      </c>
      <c r="T42" s="1118">
        <f t="shared" si="23"/>
        <v>2.3405146565453467</v>
      </c>
    </row>
    <row r="43" spans="2:20" ht="12" customHeight="1" x14ac:dyDescent="0.25">
      <c r="B43" s="1150">
        <f t="shared" ref="B43:D43" si="24">B26</f>
        <v>0.14069125000000005</v>
      </c>
      <c r="C43" s="1151">
        <f t="shared" si="24"/>
        <v>241.4073918072022</v>
      </c>
      <c r="D43" s="1140">
        <f t="shared" si="24"/>
        <v>0.45181469147265813</v>
      </c>
      <c r="F43" s="1118">
        <f t="shared" ref="F43:T43" si="25">(1+F26)^5</f>
        <v>4.2838402942181917</v>
      </c>
      <c r="G43" s="1120">
        <f t="shared" si="25"/>
        <v>3.6765552881342973</v>
      </c>
      <c r="H43" s="1120">
        <f t="shared" si="25"/>
        <v>3.039652482493469</v>
      </c>
      <c r="I43" s="1120">
        <f t="shared" si="25"/>
        <v>2.8755422056770699</v>
      </c>
      <c r="J43" s="1119">
        <f t="shared" si="25"/>
        <v>2.3708973904421202</v>
      </c>
      <c r="K43" s="1118">
        <f t="shared" si="25"/>
        <v>4.6500337569935128</v>
      </c>
      <c r="L43" s="1120">
        <f t="shared" si="25"/>
        <v>3.9889927890988899</v>
      </c>
      <c r="M43" s="1120">
        <f t="shared" si="25"/>
        <v>3.2957121219844936</v>
      </c>
      <c r="N43" s="1120">
        <f t="shared" si="25"/>
        <v>3.1170749048812767</v>
      </c>
      <c r="O43" s="1119">
        <f t="shared" si="25"/>
        <v>2.5677591463088332</v>
      </c>
      <c r="P43" s="1118">
        <f t="shared" si="25"/>
        <v>5.0162115119893826</v>
      </c>
      <c r="Q43" s="1120">
        <f t="shared" si="25"/>
        <v>4.3014168782306523</v>
      </c>
      <c r="R43" s="1120">
        <f t="shared" si="25"/>
        <v>3.5517608801763512</v>
      </c>
      <c r="S43" s="1120">
        <f t="shared" si="25"/>
        <v>3.3585973735574828</v>
      </c>
      <c r="T43" s="1118">
        <f t="shared" si="25"/>
        <v>2.7646127477335689</v>
      </c>
    </row>
    <row r="44" spans="2:20" ht="12" customHeight="1" x14ac:dyDescent="0.25">
      <c r="B44" s="1150">
        <f t="shared" ref="B44:D44" si="26">B27</f>
        <v>0.16079000000000004</v>
      </c>
      <c r="C44" s="1151">
        <f t="shared" si="26"/>
        <v>263.437928907566</v>
      </c>
      <c r="D44" s="1140">
        <f t="shared" si="26"/>
        <v>0.4930467359782682</v>
      </c>
      <c r="F44" s="1118">
        <f t="shared" ref="F44:T44" si="27">(1+F27)^5</f>
        <v>4.815251366201001</v>
      </c>
      <c r="G44" s="1118">
        <f t="shared" si="27"/>
        <v>4.1299569783547758</v>
      </c>
      <c r="H44" s="1118">
        <f t="shared" si="27"/>
        <v>3.4112400999286718</v>
      </c>
      <c r="I44" s="1118">
        <f t="shared" si="27"/>
        <v>3.2260486126094272</v>
      </c>
      <c r="J44" s="1119">
        <f t="shared" si="27"/>
        <v>2.6565784717799725</v>
      </c>
      <c r="K44" s="1118">
        <f t="shared" si="27"/>
        <v>5.2148378626399481</v>
      </c>
      <c r="L44" s="1118">
        <f t="shared" si="27"/>
        <v>4.4708856779772672</v>
      </c>
      <c r="M44" s="1118">
        <f t="shared" si="27"/>
        <v>3.6906498769684211</v>
      </c>
      <c r="N44" s="1118">
        <f t="shared" si="27"/>
        <v>3.4896068997326806</v>
      </c>
      <c r="O44" s="1119">
        <f t="shared" si="27"/>
        <v>2.8713924291931625</v>
      </c>
      <c r="P44" s="1118">
        <f t="shared" si="27"/>
        <v>5.6144076941285412</v>
      </c>
      <c r="Q44" s="1118">
        <f t="shared" si="27"/>
        <v>4.8118001616662811</v>
      </c>
      <c r="R44" s="1118">
        <f t="shared" si="27"/>
        <v>3.9700481707793105</v>
      </c>
      <c r="S44" s="1118">
        <f t="shared" si="27"/>
        <v>3.7531542060559029</v>
      </c>
      <c r="T44" s="1118">
        <f t="shared" si="27"/>
        <v>3.0861974896035833</v>
      </c>
    </row>
    <row r="45" spans="2:20" ht="12" customHeight="1" x14ac:dyDescent="0.25">
      <c r="B45" s="1150">
        <f t="shared" ref="B45:D45" si="28">B28</f>
        <v>0.18088875000000004</v>
      </c>
      <c r="C45" s="1151">
        <f t="shared" si="28"/>
        <v>287.04827352175641</v>
      </c>
      <c r="D45" s="1140">
        <f t="shared" si="28"/>
        <v>0.53723552608765757</v>
      </c>
      <c r="F45" s="1118">
        <f t="shared" ref="F45:T45" si="29">(1+F28)^5</f>
        <v>5.3834259284366164</v>
      </c>
      <c r="G45" s="1118">
        <f t="shared" si="29"/>
        <v>4.6147254649548293</v>
      </c>
      <c r="H45" s="1118">
        <f t="shared" si="29"/>
        <v>3.8085346569186589</v>
      </c>
      <c r="I45" s="1118">
        <f t="shared" si="29"/>
        <v>3.6008036788127966</v>
      </c>
      <c r="J45" s="1119">
        <f t="shared" si="29"/>
        <v>2.9620237090027768</v>
      </c>
      <c r="K45" s="1118">
        <f t="shared" si="29"/>
        <v>5.8187985519066672</v>
      </c>
      <c r="L45" s="1118">
        <f t="shared" si="29"/>
        <v>4.9861872695457397</v>
      </c>
      <c r="M45" s="1118">
        <f t="shared" si="29"/>
        <v>4.1129679651807605</v>
      </c>
      <c r="N45" s="1118">
        <f t="shared" si="29"/>
        <v>3.8879659841773599</v>
      </c>
      <c r="O45" s="1119">
        <f t="shared" si="29"/>
        <v>3.1960763231656708</v>
      </c>
      <c r="P45" s="1118">
        <f t="shared" si="29"/>
        <v>6.2541534268162033</v>
      </c>
      <c r="Q45" s="1118">
        <f t="shared" si="29"/>
        <v>5.3576338231489427</v>
      </c>
      <c r="R45" s="1118">
        <f t="shared" si="29"/>
        <v>4.4173891225416355</v>
      </c>
      <c r="S45" s="1118">
        <f t="shared" si="29"/>
        <v>4.1751166295949567</v>
      </c>
      <c r="T45" s="1118">
        <f t="shared" si="29"/>
        <v>3.4301194468888112</v>
      </c>
    </row>
    <row r="46" spans="2:20" ht="12" hidden="1" customHeight="1" outlineLevel="1" x14ac:dyDescent="0.25">
      <c r="B46" s="1108">
        <f t="shared" ref="B46:D46" si="30">B29</f>
        <v>0.20098750000000004</v>
      </c>
      <c r="C46" s="1109">
        <f t="shared" si="30"/>
        <v>312.32190807155365</v>
      </c>
      <c r="D46" s="1080">
        <f t="shared" si="30"/>
        <v>0.58453730633152445</v>
      </c>
      <c r="F46" s="1118">
        <f t="shared" ref="F46:T46" si="31">(1+F29)^5</f>
        <v>5.9902681065129713</v>
      </c>
      <c r="G46" s="1118">
        <f t="shared" si="31"/>
        <v>5.1324856445312967</v>
      </c>
      <c r="H46" s="1118">
        <f t="shared" si="31"/>
        <v>4.2328678126058454</v>
      </c>
      <c r="I46" s="1118">
        <f t="shared" si="31"/>
        <v>4.0010635197579534</v>
      </c>
      <c r="J46" s="1119">
        <f t="shared" si="31"/>
        <v>3.2882568345358396</v>
      </c>
      <c r="K46" s="1118">
        <f t="shared" si="31"/>
        <v>6.4639464398312274</v>
      </c>
      <c r="L46" s="1118">
        <f t="shared" si="31"/>
        <v>5.536629945908957</v>
      </c>
      <c r="M46" s="1118">
        <f t="shared" si="31"/>
        <v>4.5640864112347028</v>
      </c>
      <c r="N46" s="1118">
        <f t="shared" si="31"/>
        <v>4.3134914817723971</v>
      </c>
      <c r="O46" s="1119">
        <f t="shared" si="31"/>
        <v>3.5429025105234042</v>
      </c>
      <c r="P46" s="1118">
        <f t="shared" si="31"/>
        <v>6.9376056957805732</v>
      </c>
      <c r="Q46" s="1118">
        <f t="shared" si="31"/>
        <v>5.9407580669552091</v>
      </c>
      <c r="R46" s="1118">
        <f t="shared" si="31"/>
        <v>4.8952919538828343</v>
      </c>
      <c r="S46" s="1118">
        <f t="shared" si="31"/>
        <v>4.6259071616656549</v>
      </c>
      <c r="T46" s="1118">
        <f t="shared" si="31"/>
        <v>3.7975379887875982</v>
      </c>
    </row>
    <row r="47" spans="2:20" ht="12" hidden="1" customHeight="1" outlineLevel="1" x14ac:dyDescent="0.25">
      <c r="B47" s="1108">
        <f t="shared" ref="B47:D47" si="32">B30</f>
        <v>0.22108625000000004</v>
      </c>
      <c r="C47" s="1109">
        <f t="shared" si="32"/>
        <v>339.34520550178939</v>
      </c>
      <c r="D47" s="1080">
        <f t="shared" si="32"/>
        <v>0.63511373110300318</v>
      </c>
      <c r="F47" s="1122">
        <f t="shared" ref="F47:T47" si="33">(1+F30)^5</f>
        <v>6.637747179498664</v>
      </c>
      <c r="G47" s="1122">
        <f t="shared" si="33"/>
        <v>5.6849176304613724</v>
      </c>
      <c r="H47" s="1122">
        <f t="shared" si="33"/>
        <v>4.6856164889143548</v>
      </c>
      <c r="I47" s="1122">
        <f t="shared" si="33"/>
        <v>4.4281267460987195</v>
      </c>
      <c r="J47" s="1123">
        <f t="shared" si="33"/>
        <v>3.6363363160015054</v>
      </c>
      <c r="K47" s="1122">
        <f t="shared" si="33"/>
        <v>7.1523813558222367</v>
      </c>
      <c r="L47" s="1122">
        <f t="shared" si="33"/>
        <v>6.1240054524141021</v>
      </c>
      <c r="M47" s="1122">
        <f t="shared" si="33"/>
        <v>5.045473528078726</v>
      </c>
      <c r="N47" s="1122">
        <f t="shared" si="33"/>
        <v>4.7675686043192496</v>
      </c>
      <c r="O47" s="1123">
        <f t="shared" si="33"/>
        <v>3.9129998500346952</v>
      </c>
      <c r="P47" s="1122">
        <f t="shared" si="33"/>
        <v>7.6669951168891295</v>
      </c>
      <c r="Q47" s="1122">
        <f t="shared" si="33"/>
        <v>6.5630762685082678</v>
      </c>
      <c r="R47" s="1122">
        <f t="shared" si="33"/>
        <v>5.4053167642756961</v>
      </c>
      <c r="S47" s="1122">
        <f t="shared" si="33"/>
        <v>5.1069970916273473</v>
      </c>
      <c r="T47" s="1122">
        <f t="shared" si="33"/>
        <v>4.1896523764799989</v>
      </c>
    </row>
    <row r="48" spans="2:20" ht="12" hidden="1" customHeight="1" outlineLevel="1" x14ac:dyDescent="0.25">
      <c r="E48" s="22" t="s">
        <v>307</v>
      </c>
      <c r="F48" s="1154">
        <f>F38*(1+LBO!$M$11)</f>
        <v>1530</v>
      </c>
      <c r="G48" s="1155">
        <f>G38*(1+LBO!$M$11)</f>
        <v>1632</v>
      </c>
      <c r="H48" s="1155">
        <f>H38*(1+LBO!$M$11)</f>
        <v>1785</v>
      </c>
      <c r="I48" s="1155">
        <f>I38*(1+LBO!$M$11)</f>
        <v>1836</v>
      </c>
      <c r="J48" s="1156">
        <f>J38*(1+LBO!$M$11)</f>
        <v>2040</v>
      </c>
      <c r="K48" s="1157">
        <f t="shared" ref="K48" si="34">F48</f>
        <v>1530</v>
      </c>
      <c r="L48" s="1157">
        <f t="shared" ref="L48" si="35">G48</f>
        <v>1632</v>
      </c>
      <c r="M48" s="1157">
        <f t="shared" ref="M48" si="36">H48</f>
        <v>1785</v>
      </c>
      <c r="N48" s="1157">
        <f t="shared" ref="N48" si="37">I48</f>
        <v>1836</v>
      </c>
      <c r="O48" s="1158">
        <f t="shared" ref="O48" si="38">J48</f>
        <v>2040</v>
      </c>
      <c r="P48" s="1157">
        <f t="shared" ref="P48" si="39">K48</f>
        <v>1530</v>
      </c>
      <c r="Q48" s="1157">
        <f t="shared" ref="Q48" si="40">L48</f>
        <v>1632</v>
      </c>
      <c r="R48" s="1157">
        <f t="shared" ref="R48" si="41">M48</f>
        <v>1785</v>
      </c>
      <c r="S48" s="1157">
        <f t="shared" ref="S48" si="42">N48</f>
        <v>1836</v>
      </c>
      <c r="T48" s="1159">
        <f t="shared" ref="T48" si="43">O48</f>
        <v>2040</v>
      </c>
    </row>
    <row r="49" spans="1:41" ht="12" hidden="1" customHeight="1" outlineLevel="1" x14ac:dyDescent="0.25">
      <c r="E49" s="22" t="str">
        <f>"TEV incl. fees / Deal EBITDA"</f>
        <v>TEV incl. fees / Deal EBITDA</v>
      </c>
      <c r="F49" s="1160">
        <f t="shared" ref="F49:T49" ca="1" si="44">+F48/$P$11</f>
        <v>12.24</v>
      </c>
      <c r="G49" s="1160">
        <f t="shared" ca="1" si="44"/>
        <v>13.055999999999999</v>
      </c>
      <c r="H49" s="1160">
        <f t="shared" ca="1" si="44"/>
        <v>14.28</v>
      </c>
      <c r="I49" s="1160">
        <f t="shared" ca="1" si="44"/>
        <v>14.688000000000001</v>
      </c>
      <c r="J49" s="1161">
        <f t="shared" ca="1" si="44"/>
        <v>16.32</v>
      </c>
      <c r="K49" s="1160">
        <f t="shared" ca="1" si="44"/>
        <v>12.24</v>
      </c>
      <c r="L49" s="1160">
        <f t="shared" ca="1" si="44"/>
        <v>13.055999999999999</v>
      </c>
      <c r="M49" s="1160">
        <f t="shared" ca="1" si="44"/>
        <v>14.28</v>
      </c>
      <c r="N49" s="1160">
        <f t="shared" ca="1" si="44"/>
        <v>14.688000000000001</v>
      </c>
      <c r="O49" s="1161">
        <f t="shared" ca="1" si="44"/>
        <v>16.32</v>
      </c>
      <c r="P49" s="1160">
        <f t="shared" ca="1" si="44"/>
        <v>12.24</v>
      </c>
      <c r="Q49" s="1160">
        <f t="shared" ca="1" si="44"/>
        <v>13.055999999999999</v>
      </c>
      <c r="R49" s="1160">
        <f t="shared" ca="1" si="44"/>
        <v>14.28</v>
      </c>
      <c r="S49" s="1160">
        <f t="shared" ca="1" si="44"/>
        <v>14.688000000000001</v>
      </c>
      <c r="T49" s="1160">
        <f t="shared" ca="1" si="44"/>
        <v>16.32</v>
      </c>
    </row>
    <row r="50" spans="1:41" ht="12" customHeight="1" collapsed="1" x14ac:dyDescent="0.25">
      <c r="E50" s="22" t="s">
        <v>660</v>
      </c>
      <c r="F50" s="1146">
        <f>F38/$P$8</f>
        <v>12</v>
      </c>
      <c r="G50" s="1146">
        <f t="shared" ref="G50:J50" si="45">G38/$P$8</f>
        <v>12.8</v>
      </c>
      <c r="H50" s="1147">
        <f t="shared" si="45"/>
        <v>14</v>
      </c>
      <c r="I50" s="1146">
        <f t="shared" si="45"/>
        <v>14.4</v>
      </c>
      <c r="J50" s="1148">
        <f t="shared" si="45"/>
        <v>16</v>
      </c>
      <c r="K50" s="1146">
        <f>K38/$P$8</f>
        <v>12</v>
      </c>
      <c r="L50" s="1146">
        <f t="shared" ref="L50:O50" si="46">L38/$P$8</f>
        <v>12.8</v>
      </c>
      <c r="M50" s="1147">
        <f t="shared" si="46"/>
        <v>14</v>
      </c>
      <c r="N50" s="1146">
        <f t="shared" si="46"/>
        <v>14.4</v>
      </c>
      <c r="O50" s="1148">
        <f t="shared" si="46"/>
        <v>16</v>
      </c>
      <c r="P50" s="1146">
        <f>P38/$P$8</f>
        <v>12</v>
      </c>
      <c r="Q50" s="1146">
        <f t="shared" ref="Q50:T50" si="47">Q38/$P$8</f>
        <v>12.8</v>
      </c>
      <c r="R50" s="1147">
        <f t="shared" si="47"/>
        <v>14</v>
      </c>
      <c r="S50" s="1146">
        <f t="shared" si="47"/>
        <v>14.4</v>
      </c>
      <c r="T50" s="1146">
        <f t="shared" si="47"/>
        <v>16</v>
      </c>
    </row>
    <row r="51" spans="1:41" ht="14.4" customHeight="1" x14ac:dyDescent="0.25"/>
    <row r="52" spans="1:41" s="1128" customFormat="1" ht="14.4" customHeight="1" x14ac:dyDescent="0.2">
      <c r="A52" s="1124">
        <f>MAX(A$4:A34)+1</f>
        <v>2</v>
      </c>
      <c r="B52" s="1094" t="s">
        <v>624</v>
      </c>
      <c r="C52" s="1125"/>
      <c r="D52" s="1125"/>
      <c r="E52" s="1125"/>
      <c r="F52" s="1126"/>
      <c r="G52" s="1127"/>
      <c r="H52" s="1127"/>
      <c r="I52" s="1127"/>
      <c r="J52" s="1127"/>
      <c r="K52" s="1127"/>
      <c r="L52" s="1127"/>
      <c r="M52" s="1127"/>
      <c r="N52" s="1127"/>
      <c r="O52" s="1127"/>
      <c r="P52" s="1127"/>
      <c r="Q52" s="1127"/>
      <c r="R52" s="1127"/>
      <c r="S52" s="1127"/>
      <c r="T52" s="1127"/>
      <c r="AD52" s="1129"/>
      <c r="AE52" s="1129"/>
      <c r="AF52" s="1129"/>
      <c r="AG52" s="1129"/>
      <c r="AH52" s="1129"/>
      <c r="AI52" s="1130"/>
      <c r="AJ52" s="1130"/>
      <c r="AK52" s="1130"/>
    </row>
    <row r="53" spans="1:41" ht="14.4" customHeight="1" x14ac:dyDescent="0.25"/>
    <row r="54" spans="1:41" ht="14.4" customHeight="1" x14ac:dyDescent="0.25">
      <c r="D54" s="326" t="s">
        <v>308</v>
      </c>
      <c r="F54" s="382" t="str">
        <f ca="1">F19</f>
        <v>Exit @ 14x EBITDA / 16x EBIT</v>
      </c>
      <c r="G54" s="382"/>
      <c r="H54" s="382"/>
      <c r="I54" s="382"/>
      <c r="J54" s="1100"/>
      <c r="K54" s="382" t="str">
        <f ca="1">K19</f>
        <v>Exit @ 15x EBITDA / 17x EBIT</v>
      </c>
      <c r="L54" s="382"/>
      <c r="M54" s="382"/>
      <c r="N54" s="382"/>
      <c r="O54" s="1100"/>
      <c r="P54" s="382" t="str">
        <f ca="1">P19</f>
        <v>Exit @ 16x EBITDA / 18x EBIT</v>
      </c>
      <c r="Q54" s="382"/>
      <c r="R54" s="382"/>
      <c r="S54" s="382"/>
      <c r="T54" s="382"/>
    </row>
    <row r="55" spans="1:41" ht="14.4" customHeight="1" x14ac:dyDescent="0.25">
      <c r="B55" s="326" t="s">
        <v>309</v>
      </c>
      <c r="C55" s="326" t="s">
        <v>308</v>
      </c>
      <c r="D55" s="326" t="s">
        <v>310</v>
      </c>
      <c r="F55" s="382" t="str">
        <f>F20</f>
        <v>Purchase Price to Seller (TEV)</v>
      </c>
      <c r="G55" s="382"/>
      <c r="H55" s="382"/>
      <c r="I55" s="382"/>
      <c r="J55" s="1100"/>
      <c r="K55" s="382" t="str">
        <f>K20</f>
        <v>Purchase Price to Seller (TEV)</v>
      </c>
      <c r="L55" s="382"/>
      <c r="M55" s="382"/>
      <c r="N55" s="382"/>
      <c r="O55" s="1100"/>
      <c r="P55" s="382" t="str">
        <f>P20</f>
        <v>Purchase Price to Seller (TEV)</v>
      </c>
      <c r="Q55" s="382"/>
      <c r="R55" s="382"/>
      <c r="S55" s="382"/>
      <c r="T55" s="382"/>
    </row>
    <row r="56" spans="1:41" ht="12" customHeight="1" x14ac:dyDescent="0.25">
      <c r="B56" s="389" t="s">
        <v>54</v>
      </c>
      <c r="C56" s="496" t="s">
        <v>311</v>
      </c>
      <c r="D56" s="496" t="s">
        <v>623</v>
      </c>
      <c r="F56" s="1101">
        <f>F21</f>
        <v>1500</v>
      </c>
      <c r="G56" s="1101">
        <f>G21</f>
        <v>1600</v>
      </c>
      <c r="H56" s="1102">
        <f>H21</f>
        <v>1750</v>
      </c>
      <c r="I56" s="1101">
        <f>I21</f>
        <v>1800</v>
      </c>
      <c r="J56" s="1103">
        <f>J21</f>
        <v>2000</v>
      </c>
      <c r="K56" s="1104">
        <f>K21</f>
        <v>1500</v>
      </c>
      <c r="L56" s="1104">
        <f>L21</f>
        <v>1600</v>
      </c>
      <c r="M56" s="1105">
        <f>M21</f>
        <v>1750</v>
      </c>
      <c r="N56" s="1104">
        <f>N21</f>
        <v>1800</v>
      </c>
      <c r="O56" s="1106">
        <f>O21</f>
        <v>2000</v>
      </c>
      <c r="P56" s="1104">
        <f>P21</f>
        <v>1500</v>
      </c>
      <c r="Q56" s="1104">
        <f>Q21</f>
        <v>1600</v>
      </c>
      <c r="R56" s="1105">
        <f>R21</f>
        <v>1750</v>
      </c>
      <c r="S56" s="1104">
        <f>S21</f>
        <v>1800</v>
      </c>
      <c r="T56" s="1104">
        <f>T21</f>
        <v>2000</v>
      </c>
      <c r="V56" s="413">
        <f ca="1">+$K$8</f>
        <v>0.17455168366432192</v>
      </c>
      <c r="W56" s="1074">
        <f>+W21</f>
        <v>1500</v>
      </c>
      <c r="X56" s="1074">
        <f>+X21</f>
        <v>1600</v>
      </c>
      <c r="Y56" s="1074">
        <f>+Y21</f>
        <v>1750</v>
      </c>
      <c r="Z56" s="1074">
        <f>+Z21</f>
        <v>1800</v>
      </c>
      <c r="AA56" s="1074">
        <f>+AA21</f>
        <v>2000</v>
      </c>
      <c r="AC56" s="413">
        <f ca="1">+$K$9</f>
        <v>0.19445137381553648</v>
      </c>
      <c r="AD56" s="1074">
        <f>+AD21</f>
        <v>1500</v>
      </c>
      <c r="AE56" s="1074">
        <f>+AE21</f>
        <v>1600</v>
      </c>
      <c r="AF56" s="1074">
        <f>+AF21</f>
        <v>1750</v>
      </c>
      <c r="AG56" s="1074">
        <f>+AG21</f>
        <v>1800</v>
      </c>
      <c r="AH56" s="1074">
        <f>+AH21</f>
        <v>2000</v>
      </c>
      <c r="AJ56" s="413">
        <f ca="1">+$K$10</f>
        <v>0.21310622096061713</v>
      </c>
      <c r="AK56" s="1074">
        <f>+AK21</f>
        <v>1500</v>
      </c>
      <c r="AL56" s="1074">
        <f>+AL21</f>
        <v>1600</v>
      </c>
      <c r="AM56" s="1074">
        <f>+AM21</f>
        <v>1750</v>
      </c>
      <c r="AN56" s="1074">
        <f>+AN21</f>
        <v>1800</v>
      </c>
      <c r="AO56" s="1074">
        <f>+AO21</f>
        <v>2000</v>
      </c>
    </row>
    <row r="57" spans="1:41" ht="12" customHeight="1" x14ac:dyDescent="0.25">
      <c r="B57" s="1162">
        <f t="shared" ref="B57:B63" ca="1" si="48">+V57</f>
        <v>6.75</v>
      </c>
      <c r="C57" s="1151">
        <f t="shared" ref="C57:C63" ca="1" si="49">+B57*$P$11</f>
        <v>843.75</v>
      </c>
      <c r="D57" s="1149">
        <f t="shared" ref="D57:D63" ca="1" si="50">+C57/$H$31</f>
        <v>0.47268907563025209</v>
      </c>
      <c r="E57" s="681"/>
      <c r="F57" s="1137">
        <f t="shared" ref="F57:J63" si="51">IF(ISERROR(W57),"n/a",W57)</f>
        <v>0.26744955182075492</v>
      </c>
      <c r="G57" s="1137">
        <f t="shared" si="51"/>
        <v>0.2344639480113983</v>
      </c>
      <c r="H57" s="1137">
        <f t="shared" si="51"/>
        <v>0.19381684660911561</v>
      </c>
      <c r="I57" s="1137">
        <f t="shared" si="51"/>
        <v>0.18206527829170233</v>
      </c>
      <c r="J57" s="1138">
        <f t="shared" si="51"/>
        <v>0.14166541695594789</v>
      </c>
      <c r="K57" s="1137">
        <f t="shared" ref="K57:O63" si="52">IF(ISERROR(AD57),"n/a",AD57)</f>
        <v>0.28831652998924262</v>
      </c>
      <c r="L57" s="1137">
        <f t="shared" si="52"/>
        <v>0.25465738177299502</v>
      </c>
      <c r="M57" s="1137">
        <f t="shared" si="52"/>
        <v>0.21315911412239077</v>
      </c>
      <c r="N57" s="1137">
        <f t="shared" si="52"/>
        <v>0.2011564552783966</v>
      </c>
      <c r="O57" s="1138">
        <f t="shared" si="52"/>
        <v>0.15987330079078677</v>
      </c>
      <c r="P57" s="1137">
        <f t="shared" ref="P57:T63" si="53">IF(ISERROR(AK57),"n/a",AK57)</f>
        <v>0.30791227221488959</v>
      </c>
      <c r="Q57" s="1137">
        <f t="shared" si="53"/>
        <v>0.27362793087959281</v>
      </c>
      <c r="R57" s="1137">
        <f t="shared" si="53"/>
        <v>0.23134039044380189</v>
      </c>
      <c r="S57" s="1137">
        <f t="shared" si="53"/>
        <v>0.21910508275032045</v>
      </c>
      <c r="T57" s="1137">
        <f t="shared" si="53"/>
        <v>0.17700412869453433</v>
      </c>
      <c r="V57" s="1131">
        <f ca="1">+MROUND(V58,$H$9)-$H$9</f>
        <v>6.75</v>
      </c>
      <c r="W57" s="1110">
        <f t="dataTable" ref="W57:AA63" dt2D="1" dtr="0" r1="F8" r2="F9" ca="1"/>
        <v>0.26744955182075492</v>
      </c>
      <c r="X57" s="1111">
        <v>0.2344639480113983</v>
      </c>
      <c r="Y57" s="1111">
        <v>0.19381684660911561</v>
      </c>
      <c r="Z57" s="1111">
        <v>0.18206527829170233</v>
      </c>
      <c r="AA57" s="1111">
        <v>0.14166541695594789</v>
      </c>
      <c r="AC57" s="1131">
        <f t="shared" ref="AC57:AC63" ca="1" si="54">V57</f>
        <v>6.75</v>
      </c>
      <c r="AD57" s="1110">
        <f t="dataTable" ref="AD57:AH63" dt2D="1" dtr="0" r1="F8" r2="F9" ca="1"/>
        <v>0.28831652998924262</v>
      </c>
      <c r="AE57" s="1111">
        <v>0.25465738177299502</v>
      </c>
      <c r="AF57" s="1111">
        <v>0.21315911412239077</v>
      </c>
      <c r="AG57" s="1111">
        <v>0.2011564552783966</v>
      </c>
      <c r="AH57" s="1111">
        <v>0.15987330079078677</v>
      </c>
      <c r="AJ57" s="1131">
        <f t="shared" ref="AJ57:AJ63" ca="1" si="55">AC57</f>
        <v>6.75</v>
      </c>
      <c r="AK57" s="1110">
        <f t="dataTable" ref="AK57:AO63" dt2D="1" dtr="0" r1="F8" r2="F9" ca="1"/>
        <v>0.30791227221488959</v>
      </c>
      <c r="AL57" s="1111">
        <v>0.27362793087959281</v>
      </c>
      <c r="AM57" s="1111">
        <v>0.23134039044380189</v>
      </c>
      <c r="AN57" s="1111">
        <v>0.21910508275032045</v>
      </c>
      <c r="AO57" s="1111">
        <v>0.17700412869453433</v>
      </c>
    </row>
    <row r="58" spans="1:41" ht="12" customHeight="1" x14ac:dyDescent="0.25">
      <c r="B58" s="1162">
        <f t="shared" ca="1" si="48"/>
        <v>7</v>
      </c>
      <c r="C58" s="1151">
        <f t="shared" ca="1" si="49"/>
        <v>875</v>
      </c>
      <c r="D58" s="1149">
        <f t="shared" ca="1" si="50"/>
        <v>0.49019607843137253</v>
      </c>
      <c r="E58" s="681"/>
      <c r="F58" s="1139">
        <f t="shared" si="51"/>
        <v>0.27465891242027285</v>
      </c>
      <c r="G58" s="1139">
        <f t="shared" si="51"/>
        <v>0.23998948931694025</v>
      </c>
      <c r="H58" s="1139">
        <f t="shared" si="51"/>
        <v>0.19760150313377381</v>
      </c>
      <c r="I58" s="1139">
        <f t="shared" si="51"/>
        <v>0.1854087769985199</v>
      </c>
      <c r="J58" s="1140">
        <f t="shared" si="51"/>
        <v>0.14368299841880802</v>
      </c>
      <c r="K58" s="1139">
        <f t="shared" si="52"/>
        <v>0.29601815342903137</v>
      </c>
      <c r="L58" s="1139">
        <f t="shared" si="52"/>
        <v>0.26063204407691964</v>
      </c>
      <c r="M58" s="1139">
        <f t="shared" si="52"/>
        <v>0.21734492182731627</v>
      </c>
      <c r="N58" s="1139">
        <f t="shared" si="52"/>
        <v>0.20488817095756529</v>
      </c>
      <c r="O58" s="1140">
        <f t="shared" si="52"/>
        <v>0.16223741173744202</v>
      </c>
      <c r="P58" s="1139">
        <f t="shared" si="53"/>
        <v>0.31605479121208202</v>
      </c>
      <c r="Q58" s="1139">
        <f t="shared" si="53"/>
        <v>0.28000406622886653</v>
      </c>
      <c r="R58" s="1139">
        <f t="shared" si="53"/>
        <v>0.23588406443595888</v>
      </c>
      <c r="S58" s="1139">
        <f t="shared" si="53"/>
        <v>0.22318294644355777</v>
      </c>
      <c r="T58" s="1139">
        <f t="shared" si="53"/>
        <v>0.17967676520347595</v>
      </c>
      <c r="V58" s="1131">
        <f ca="1">+MROUND(V59,$H$9)-$H$9</f>
        <v>7</v>
      </c>
      <c r="W58" s="1112">
        <v>0.27465891242027285</v>
      </c>
      <c r="X58" s="1112">
        <v>0.23998948931694025</v>
      </c>
      <c r="Y58" s="1112">
        <v>0.19760150313377381</v>
      </c>
      <c r="Z58" s="1112">
        <v>0.1854087769985199</v>
      </c>
      <c r="AA58" s="1112">
        <v>0.14368299841880802</v>
      </c>
      <c r="AC58" s="1131">
        <f t="shared" ca="1" si="54"/>
        <v>7</v>
      </c>
      <c r="AD58" s="1112">
        <v>0.29601815342903137</v>
      </c>
      <c r="AE58" s="1112">
        <v>0.26063204407691964</v>
      </c>
      <c r="AF58" s="1112">
        <v>0.21734492182731627</v>
      </c>
      <c r="AG58" s="1112">
        <v>0.20488817095756529</v>
      </c>
      <c r="AH58" s="1112">
        <v>0.16223741173744202</v>
      </c>
      <c r="AJ58" s="1131">
        <f t="shared" ca="1" si="55"/>
        <v>7</v>
      </c>
      <c r="AK58" s="1112">
        <v>0.31605479121208202</v>
      </c>
      <c r="AL58" s="1112">
        <v>0.28000406622886653</v>
      </c>
      <c r="AM58" s="1112">
        <v>0.23588406443595888</v>
      </c>
      <c r="AN58" s="1112">
        <v>0.22318294644355777</v>
      </c>
      <c r="AO58" s="1112">
        <v>0.17967676520347595</v>
      </c>
    </row>
    <row r="59" spans="1:41" ht="12" customHeight="1" x14ac:dyDescent="0.25">
      <c r="B59" s="1162">
        <f t="shared" ca="1" si="48"/>
        <v>7.25</v>
      </c>
      <c r="C59" s="1151">
        <f t="shared" ca="1" si="49"/>
        <v>906.25</v>
      </c>
      <c r="D59" s="1149">
        <f t="shared" ca="1" si="50"/>
        <v>0.50770308123249297</v>
      </c>
      <c r="E59" s="681"/>
      <c r="F59" s="1139">
        <f t="shared" si="51"/>
        <v>0.28240655064582831</v>
      </c>
      <c r="G59" s="1113">
        <f t="shared" si="51"/>
        <v>0.24588131308555602</v>
      </c>
      <c r="H59" s="1113">
        <f t="shared" si="51"/>
        <v>0.20160294175148011</v>
      </c>
      <c r="I59" s="1113">
        <f t="shared" si="51"/>
        <v>0.18893588185310364</v>
      </c>
      <c r="J59" s="1140">
        <f t="shared" si="51"/>
        <v>0.14579647183418276</v>
      </c>
      <c r="K59" s="1139">
        <f t="shared" si="52"/>
        <v>0.30428510308265688</v>
      </c>
      <c r="L59" s="1113">
        <f t="shared" si="52"/>
        <v>0.26699535250663764</v>
      </c>
      <c r="M59" s="1113">
        <f t="shared" si="52"/>
        <v>0.22176544070243831</v>
      </c>
      <c r="N59" s="1113">
        <f t="shared" si="52"/>
        <v>0.20882036089897155</v>
      </c>
      <c r="O59" s="1140">
        <f t="shared" si="52"/>
        <v>0.16471115946769715</v>
      </c>
      <c r="P59" s="1139">
        <f t="shared" si="53"/>
        <v>0.32478622794151313</v>
      </c>
      <c r="Q59" s="1113">
        <f t="shared" si="53"/>
        <v>0.28678825497627258</v>
      </c>
      <c r="R59" s="1113">
        <f t="shared" si="53"/>
        <v>0.24067786335945129</v>
      </c>
      <c r="S59" s="1113">
        <f t="shared" si="53"/>
        <v>0.22747573256492612</v>
      </c>
      <c r="T59" s="1139">
        <f t="shared" si="53"/>
        <v>0.18247069716453554</v>
      </c>
      <c r="V59" s="1131">
        <f t="shared" ref="V59" ca="1" si="56">+MROUND(V60,$H$9)-$H$9</f>
        <v>7.25</v>
      </c>
      <c r="W59" s="1112">
        <v>0.28240655064582831</v>
      </c>
      <c r="X59" s="1112">
        <v>0.24588131308555602</v>
      </c>
      <c r="Y59" s="1112">
        <v>0.20160294175148011</v>
      </c>
      <c r="Z59" s="1112">
        <v>0.18893588185310364</v>
      </c>
      <c r="AA59" s="1112">
        <v>0.14579647183418276</v>
      </c>
      <c r="AC59" s="1131">
        <f t="shared" ca="1" si="54"/>
        <v>7.25</v>
      </c>
      <c r="AD59" s="1112">
        <v>0.30428510308265688</v>
      </c>
      <c r="AE59" s="1112">
        <v>0.26699535250663764</v>
      </c>
      <c r="AF59" s="1112">
        <v>0.22176544070243831</v>
      </c>
      <c r="AG59" s="1112">
        <v>0.20882036089897155</v>
      </c>
      <c r="AH59" s="1112">
        <v>0.16471115946769715</v>
      </c>
      <c r="AJ59" s="1131">
        <f t="shared" ca="1" si="55"/>
        <v>7.25</v>
      </c>
      <c r="AK59" s="1112">
        <v>0.32478622794151313</v>
      </c>
      <c r="AL59" s="1112">
        <v>0.28678825497627258</v>
      </c>
      <c r="AM59" s="1112">
        <v>0.24067786335945129</v>
      </c>
      <c r="AN59" s="1112">
        <v>0.22747573256492612</v>
      </c>
      <c r="AO59" s="1112">
        <v>0.18247069716453554</v>
      </c>
    </row>
    <row r="60" spans="1:41" ht="12" customHeight="1" x14ac:dyDescent="0.25">
      <c r="B60" s="1162">
        <f t="shared" ca="1" si="48"/>
        <v>7.5</v>
      </c>
      <c r="C60" s="1151">
        <f t="shared" ca="1" si="49"/>
        <v>937.5</v>
      </c>
      <c r="D60" s="1149">
        <f t="shared" ca="1" si="50"/>
        <v>0.52521008403361347</v>
      </c>
      <c r="E60" s="681"/>
      <c r="F60" s="1139">
        <f t="shared" si="51"/>
        <v>0.29075652956962594</v>
      </c>
      <c r="G60" s="1113">
        <f t="shared" si="51"/>
        <v>0.25217650532722469</v>
      </c>
      <c r="H60" s="1114">
        <f t="shared" si="51"/>
        <v>0.20583871006965634</v>
      </c>
      <c r="I60" s="1113">
        <f t="shared" si="51"/>
        <v>0.19266038537025451</v>
      </c>
      <c r="J60" s="1140">
        <f t="shared" si="51"/>
        <v>0.14801086783409115</v>
      </c>
      <c r="K60" s="1139">
        <f t="shared" si="52"/>
        <v>0.3131842315196991</v>
      </c>
      <c r="L60" s="1113">
        <f t="shared" si="52"/>
        <v>0.27378649115562426</v>
      </c>
      <c r="M60" s="1114">
        <f t="shared" si="52"/>
        <v>0.22643969655036927</v>
      </c>
      <c r="N60" s="1113">
        <f t="shared" si="52"/>
        <v>0.21296814084053042</v>
      </c>
      <c r="O60" s="1140">
        <f t="shared" si="52"/>
        <v>0.16730055212974551</v>
      </c>
      <c r="P60" s="1139">
        <f t="shared" si="53"/>
        <v>0.33417592644691474</v>
      </c>
      <c r="Q60" s="1113">
        <f t="shared" si="53"/>
        <v>0.29402144551277165</v>
      </c>
      <c r="R60" s="1114">
        <f t="shared" si="53"/>
        <v>0.24574201703071596</v>
      </c>
      <c r="S60" s="1113">
        <f t="shared" si="53"/>
        <v>0.23199967741966249</v>
      </c>
      <c r="T60" s="1139">
        <f t="shared" si="53"/>
        <v>0.18539276719093326</v>
      </c>
      <c r="V60" s="1131">
        <f ca="1">+$E$9</f>
        <v>7.5</v>
      </c>
      <c r="W60" s="1112">
        <v>0.29075652956962594</v>
      </c>
      <c r="X60" s="1112">
        <v>0.25217650532722469</v>
      </c>
      <c r="Y60" s="1112">
        <v>0.20583871006965634</v>
      </c>
      <c r="Z60" s="1112">
        <v>0.19266038537025451</v>
      </c>
      <c r="AA60" s="1112">
        <v>0.14801086783409115</v>
      </c>
      <c r="AC60" s="1131">
        <f t="shared" ca="1" si="54"/>
        <v>7.5</v>
      </c>
      <c r="AD60" s="1112">
        <v>0.3131842315196991</v>
      </c>
      <c r="AE60" s="1112">
        <v>0.27378649115562426</v>
      </c>
      <c r="AF60" s="1112">
        <v>0.22643969655036927</v>
      </c>
      <c r="AG60" s="1112">
        <v>0.21296814084053042</v>
      </c>
      <c r="AH60" s="1112">
        <v>0.16730055212974551</v>
      </c>
      <c r="AJ60" s="1131">
        <f t="shared" ca="1" si="55"/>
        <v>7.5</v>
      </c>
      <c r="AK60" s="1112">
        <v>0.33417592644691474</v>
      </c>
      <c r="AL60" s="1112">
        <v>0.29402144551277165</v>
      </c>
      <c r="AM60" s="1112">
        <v>0.24574201703071596</v>
      </c>
      <c r="AN60" s="1112">
        <v>0.23199967741966249</v>
      </c>
      <c r="AO60" s="1112">
        <v>0.18539276719093326</v>
      </c>
    </row>
    <row r="61" spans="1:41" ht="12" customHeight="1" x14ac:dyDescent="0.25">
      <c r="B61" s="1162">
        <f t="shared" ca="1" si="48"/>
        <v>7.75</v>
      </c>
      <c r="C61" s="1151">
        <f t="shared" ca="1" si="49"/>
        <v>968.75</v>
      </c>
      <c r="D61" s="1149">
        <f t="shared" ca="1" si="50"/>
        <v>0.54271708683473385</v>
      </c>
      <c r="E61" s="681"/>
      <c r="F61" s="1139">
        <f t="shared" si="51"/>
        <v>0.29978925585746774</v>
      </c>
      <c r="G61" s="1113">
        <f t="shared" si="51"/>
        <v>0.25892251133918764</v>
      </c>
      <c r="H61" s="1113">
        <f t="shared" si="51"/>
        <v>0.21033291220664982</v>
      </c>
      <c r="I61" s="1113">
        <f t="shared" si="51"/>
        <v>0.19660195708274844</v>
      </c>
      <c r="J61" s="1140">
        <f t="shared" si="51"/>
        <v>0.15033569931983953</v>
      </c>
      <c r="K61" s="1139">
        <f t="shared" si="52"/>
        <v>0.32279890179634096</v>
      </c>
      <c r="L61" s="1113">
        <f t="shared" si="52"/>
        <v>0.28105493187904362</v>
      </c>
      <c r="M61" s="1113">
        <f t="shared" si="52"/>
        <v>0.23139314055442808</v>
      </c>
      <c r="N61" s="1113">
        <f t="shared" si="52"/>
        <v>0.21735240817070009</v>
      </c>
      <c r="O61" s="1140">
        <f t="shared" si="52"/>
        <v>0.17001594901084902</v>
      </c>
      <c r="P61" s="1139">
        <f t="shared" si="53"/>
        <v>0.34430976510047917</v>
      </c>
      <c r="Q61" s="1113">
        <f t="shared" si="53"/>
        <v>0.30175487399101264</v>
      </c>
      <c r="R61" s="1113">
        <f t="shared" si="53"/>
        <v>0.25110313296318065</v>
      </c>
      <c r="S61" s="1113">
        <f t="shared" si="53"/>
        <v>0.23677665591239924</v>
      </c>
      <c r="T61" s="1139">
        <f t="shared" si="53"/>
        <v>0.18845397830009458</v>
      </c>
      <c r="V61" s="1131">
        <f ca="1">+MROUND(V60,$H$9)+$H$9</f>
        <v>7.75</v>
      </c>
      <c r="W61" s="1112">
        <v>0.29978925585746774</v>
      </c>
      <c r="X61" s="1112">
        <v>0.25892251133918764</v>
      </c>
      <c r="Y61" s="1112">
        <v>0.21033291220664982</v>
      </c>
      <c r="Z61" s="1112">
        <v>0.19660195708274844</v>
      </c>
      <c r="AA61" s="1112">
        <v>0.15033569931983953</v>
      </c>
      <c r="AC61" s="1131">
        <f t="shared" ca="1" si="54"/>
        <v>7.75</v>
      </c>
      <c r="AD61" s="1112">
        <v>0.32279890179634096</v>
      </c>
      <c r="AE61" s="1112">
        <v>0.28105493187904362</v>
      </c>
      <c r="AF61" s="1112">
        <v>0.23139314055442808</v>
      </c>
      <c r="AG61" s="1112">
        <v>0.21735240817070009</v>
      </c>
      <c r="AH61" s="1112">
        <v>0.17001594901084902</v>
      </c>
      <c r="AJ61" s="1131">
        <f t="shared" ca="1" si="55"/>
        <v>7.75</v>
      </c>
      <c r="AK61" s="1112">
        <v>0.34430976510047917</v>
      </c>
      <c r="AL61" s="1112">
        <v>0.30175487399101264</v>
      </c>
      <c r="AM61" s="1112">
        <v>0.25110313296318065</v>
      </c>
      <c r="AN61" s="1112">
        <v>0.23677665591239924</v>
      </c>
      <c r="AO61" s="1112">
        <v>0.18845397830009458</v>
      </c>
    </row>
    <row r="62" spans="1:41" ht="12" customHeight="1" x14ac:dyDescent="0.25">
      <c r="B62" s="1162">
        <f t="shared" ca="1" si="48"/>
        <v>8</v>
      </c>
      <c r="C62" s="1151">
        <f t="shared" ca="1" si="49"/>
        <v>1000</v>
      </c>
      <c r="D62" s="1149">
        <f t="shared" ca="1" si="50"/>
        <v>0.56022408963585435</v>
      </c>
      <c r="E62" s="681"/>
      <c r="F62" s="1139">
        <f t="shared" si="51"/>
        <v>0.30959616303443915</v>
      </c>
      <c r="G62" s="1139">
        <f t="shared" si="51"/>
        <v>0.26617036461830135</v>
      </c>
      <c r="H62" s="1139">
        <f t="shared" si="51"/>
        <v>0.21510906815528871</v>
      </c>
      <c r="I62" s="1139">
        <f t="shared" si="51"/>
        <v>0.20077906250953675</v>
      </c>
      <c r="J62" s="1140">
        <f t="shared" si="51"/>
        <v>0.1527779757976532</v>
      </c>
      <c r="K62" s="1139">
        <f t="shared" si="52"/>
        <v>0.3332242429256439</v>
      </c>
      <c r="L62" s="1139">
        <f t="shared" si="52"/>
        <v>0.28885431885719304</v>
      </c>
      <c r="M62" s="1139">
        <f t="shared" si="52"/>
        <v>0.23665102124214171</v>
      </c>
      <c r="N62" s="1139">
        <f t="shared" si="52"/>
        <v>0.22199315428733823</v>
      </c>
      <c r="O62" s="1140">
        <f t="shared" si="52"/>
        <v>0.17286548018455503</v>
      </c>
      <c r="P62" s="1139">
        <f t="shared" si="53"/>
        <v>0.35528613924980168</v>
      </c>
      <c r="Q62" s="1139">
        <f t="shared" si="53"/>
        <v>0.31004437804222118</v>
      </c>
      <c r="R62" s="1139">
        <f t="shared" si="53"/>
        <v>0.25678790211677549</v>
      </c>
      <c r="S62" s="1139">
        <f t="shared" si="53"/>
        <v>0.24182799458503723</v>
      </c>
      <c r="T62" s="1139">
        <f t="shared" si="53"/>
        <v>0.1916634142398834</v>
      </c>
      <c r="V62" s="1131">
        <f ca="1">+MROUND(V61,$H$9)+$H$9</f>
        <v>8</v>
      </c>
      <c r="W62" s="1112">
        <v>0.30959616303443915</v>
      </c>
      <c r="X62" s="1112">
        <v>0.26617036461830135</v>
      </c>
      <c r="Y62" s="1112">
        <v>0.21510906815528871</v>
      </c>
      <c r="Z62" s="1112">
        <v>0.20077906250953675</v>
      </c>
      <c r="AA62" s="1112">
        <v>0.1527779757976532</v>
      </c>
      <c r="AC62" s="1131">
        <f t="shared" ca="1" si="54"/>
        <v>8</v>
      </c>
      <c r="AD62" s="1112">
        <v>0.3332242429256439</v>
      </c>
      <c r="AE62" s="1112">
        <v>0.28885431885719304</v>
      </c>
      <c r="AF62" s="1112">
        <v>0.23665102124214171</v>
      </c>
      <c r="AG62" s="1112">
        <v>0.22199315428733823</v>
      </c>
      <c r="AH62" s="1112">
        <v>0.17286548018455503</v>
      </c>
      <c r="AJ62" s="1131">
        <f t="shared" ca="1" si="55"/>
        <v>8</v>
      </c>
      <c r="AK62" s="1112">
        <v>0.35528613924980168</v>
      </c>
      <c r="AL62" s="1112">
        <v>0.31004437804222118</v>
      </c>
      <c r="AM62" s="1112">
        <v>0.25678790211677549</v>
      </c>
      <c r="AN62" s="1112">
        <v>0.24182799458503723</v>
      </c>
      <c r="AO62" s="1112">
        <v>0.1916634142398834</v>
      </c>
    </row>
    <row r="63" spans="1:41" ht="12" customHeight="1" x14ac:dyDescent="0.25">
      <c r="B63" s="1162">
        <f t="shared" ca="1" si="48"/>
        <v>8.25</v>
      </c>
      <c r="C63" s="1151">
        <f t="shared" ca="1" si="49"/>
        <v>1031.25</v>
      </c>
      <c r="D63" s="1149">
        <f t="shared" ca="1" si="50"/>
        <v>0.57773109243697474</v>
      </c>
      <c r="E63" s="681"/>
      <c r="F63" s="1141">
        <f t="shared" si="51"/>
        <v>0.32028998732566849</v>
      </c>
      <c r="G63" s="1141">
        <f t="shared" si="51"/>
        <v>0.27398248314857476</v>
      </c>
      <c r="H63" s="1141">
        <f t="shared" si="51"/>
        <v>0.22019643187522886</v>
      </c>
      <c r="I63" s="1141">
        <f t="shared" si="51"/>
        <v>0.20521495938301093</v>
      </c>
      <c r="J63" s="1142">
        <f t="shared" si="51"/>
        <v>0.15534775853157048</v>
      </c>
      <c r="K63" s="1141">
        <f t="shared" si="52"/>
        <v>0.34457717537879951</v>
      </c>
      <c r="L63" s="1141">
        <f t="shared" si="52"/>
        <v>0.29724983572959907</v>
      </c>
      <c r="M63" s="1141">
        <f t="shared" si="52"/>
        <v>0.24224439263343814</v>
      </c>
      <c r="N63" s="1141">
        <f t="shared" si="52"/>
        <v>0.22691527009010315</v>
      </c>
      <c r="O63" s="1142">
        <f t="shared" si="52"/>
        <v>0.17586026787757872</v>
      </c>
      <c r="P63" s="1141">
        <f t="shared" si="53"/>
        <v>0.36722559332847593</v>
      </c>
      <c r="Q63" s="1141">
        <f t="shared" si="53"/>
        <v>0.31895756125450136</v>
      </c>
      <c r="R63" s="1141">
        <f t="shared" si="53"/>
        <v>0.26282889246940622</v>
      </c>
      <c r="S63" s="1141">
        <f t="shared" si="53"/>
        <v>0.24717987179756168</v>
      </c>
      <c r="T63" s="1141">
        <f t="shared" si="53"/>
        <v>0.19503304362297058</v>
      </c>
      <c r="V63" s="1131">
        <f ca="1">+MROUND(V62,$H$9)+$H$9</f>
        <v>8.25</v>
      </c>
      <c r="W63" s="1112">
        <v>0.32028998732566849</v>
      </c>
      <c r="X63" s="1112">
        <v>0.27398248314857476</v>
      </c>
      <c r="Y63" s="1112">
        <v>0.22019643187522886</v>
      </c>
      <c r="Z63" s="1112">
        <v>0.20521495938301093</v>
      </c>
      <c r="AA63" s="1112">
        <v>0.15534775853157048</v>
      </c>
      <c r="AC63" s="1131">
        <f t="shared" ca="1" si="54"/>
        <v>8.25</v>
      </c>
      <c r="AD63" s="1112">
        <v>0.34457717537879951</v>
      </c>
      <c r="AE63" s="1112">
        <v>0.29724983572959907</v>
      </c>
      <c r="AF63" s="1112">
        <v>0.24224439263343814</v>
      </c>
      <c r="AG63" s="1112">
        <v>0.22691527009010315</v>
      </c>
      <c r="AH63" s="1112">
        <v>0.17586026787757872</v>
      </c>
      <c r="AJ63" s="1131">
        <f t="shared" ca="1" si="55"/>
        <v>8.25</v>
      </c>
      <c r="AK63" s="1112">
        <v>0.36722559332847593</v>
      </c>
      <c r="AL63" s="1112">
        <v>0.31895756125450136</v>
      </c>
      <c r="AM63" s="1112">
        <v>0.26282889246940622</v>
      </c>
      <c r="AN63" s="1112">
        <v>0.24717987179756168</v>
      </c>
      <c r="AO63" s="1112">
        <v>0.19503304362297058</v>
      </c>
    </row>
    <row r="64" spans="1:41" ht="12" customHeight="1" collapsed="1" x14ac:dyDescent="0.25">
      <c r="E64" s="22" t="s">
        <v>660</v>
      </c>
      <c r="F64" s="1146">
        <f>F56/$P$8</f>
        <v>12</v>
      </c>
      <c r="G64" s="1146">
        <f t="shared" ref="G64:T64" si="57">G56/$P$8</f>
        <v>12.8</v>
      </c>
      <c r="H64" s="1147">
        <f t="shared" si="57"/>
        <v>14</v>
      </c>
      <c r="I64" s="1146">
        <f t="shared" si="57"/>
        <v>14.4</v>
      </c>
      <c r="J64" s="1148">
        <f t="shared" si="57"/>
        <v>16</v>
      </c>
      <c r="K64" s="1146">
        <f t="shared" si="57"/>
        <v>12</v>
      </c>
      <c r="L64" s="1146">
        <f t="shared" si="57"/>
        <v>12.8</v>
      </c>
      <c r="M64" s="1147">
        <f t="shared" si="57"/>
        <v>14</v>
      </c>
      <c r="N64" s="1146">
        <f t="shared" si="57"/>
        <v>14.4</v>
      </c>
      <c r="O64" s="1148">
        <f t="shared" si="57"/>
        <v>16</v>
      </c>
      <c r="P64" s="1146">
        <f t="shared" si="57"/>
        <v>12</v>
      </c>
      <c r="Q64" s="1146">
        <f t="shared" si="57"/>
        <v>12.8</v>
      </c>
      <c r="R64" s="1147">
        <f t="shared" si="57"/>
        <v>14</v>
      </c>
      <c r="S64" s="1146">
        <f t="shared" si="57"/>
        <v>14.4</v>
      </c>
      <c r="T64" s="1146">
        <f t="shared" si="57"/>
        <v>16</v>
      </c>
    </row>
    <row r="65" spans="1:37" ht="14.4" customHeight="1" x14ac:dyDescent="0.25">
      <c r="F65" s="578"/>
      <c r="G65" s="578"/>
      <c r="H65" s="578"/>
      <c r="I65" s="578"/>
      <c r="J65" s="578"/>
      <c r="K65" s="578"/>
      <c r="L65" s="578"/>
      <c r="M65" s="578"/>
      <c r="N65" s="578"/>
      <c r="O65" s="578"/>
      <c r="P65" s="578"/>
      <c r="Q65" s="578"/>
      <c r="R65" s="578"/>
      <c r="S65" s="578"/>
      <c r="T65" s="578"/>
    </row>
    <row r="66" spans="1:37" ht="14.4" customHeight="1" x14ac:dyDescent="0.25">
      <c r="D66" s="326" t="s">
        <v>308</v>
      </c>
      <c r="F66" s="382" t="str">
        <f ca="1">F54</f>
        <v>Exit @ 14x EBITDA / 16x EBIT</v>
      </c>
      <c r="G66" s="382"/>
      <c r="H66" s="382"/>
      <c r="I66" s="382"/>
      <c r="J66" s="1100"/>
      <c r="K66" s="382" t="str">
        <f ca="1">K54</f>
        <v>Exit @ 15x EBITDA / 17x EBIT</v>
      </c>
      <c r="L66" s="382"/>
      <c r="M66" s="382"/>
      <c r="N66" s="382"/>
      <c r="O66" s="1100"/>
      <c r="P66" s="382" t="str">
        <f ca="1">P54</f>
        <v>Exit @ 16x EBITDA / 18x EBIT</v>
      </c>
      <c r="Q66" s="382"/>
      <c r="R66" s="382"/>
      <c r="S66" s="382"/>
      <c r="T66" s="382"/>
    </row>
    <row r="67" spans="1:37" ht="14.4" customHeight="1" x14ac:dyDescent="0.25">
      <c r="B67" s="326" t="str">
        <f>B55</f>
        <v xml:space="preserve">Setup </v>
      </c>
      <c r="C67" s="326" t="str">
        <f t="shared" ref="C67:D67" si="58">C55</f>
        <v>Impl.</v>
      </c>
      <c r="D67" s="326" t="str">
        <f t="shared" si="58"/>
        <v>Debt / TEV</v>
      </c>
      <c r="F67" s="382" t="str">
        <f>F55</f>
        <v>Purchase Price to Seller (TEV)</v>
      </c>
      <c r="G67" s="382"/>
      <c r="H67" s="382"/>
      <c r="I67" s="382"/>
      <c r="J67" s="1100"/>
      <c r="K67" s="382" t="str">
        <f>K55</f>
        <v>Purchase Price to Seller (TEV)</v>
      </c>
      <c r="L67" s="382"/>
      <c r="M67" s="382"/>
      <c r="N67" s="382"/>
      <c r="O67" s="1100"/>
      <c r="P67" s="382" t="str">
        <f>P55</f>
        <v>Purchase Price to Seller (TEV)</v>
      </c>
      <c r="Q67" s="382"/>
      <c r="R67" s="382"/>
      <c r="S67" s="382"/>
      <c r="T67" s="382"/>
    </row>
    <row r="68" spans="1:37" ht="12" customHeight="1" x14ac:dyDescent="0.25">
      <c r="B68" s="389" t="str">
        <f t="shared" ref="B68:D68" si="59">B56</f>
        <v>Leverage</v>
      </c>
      <c r="C68" s="496" t="str">
        <f t="shared" si="59"/>
        <v>Debt</v>
      </c>
      <c r="D68" s="496" t="str">
        <f t="shared" si="59"/>
        <v>Ratio</v>
      </c>
      <c r="F68" s="1101">
        <f>F56</f>
        <v>1500</v>
      </c>
      <c r="G68" s="1101">
        <f>G56</f>
        <v>1600</v>
      </c>
      <c r="H68" s="1102">
        <f>H56</f>
        <v>1750</v>
      </c>
      <c r="I68" s="1101">
        <f>I56</f>
        <v>1800</v>
      </c>
      <c r="J68" s="1103">
        <f>J56</f>
        <v>2000</v>
      </c>
      <c r="K68" s="1104">
        <f t="shared" ref="K68:T68" si="60">K56</f>
        <v>1500</v>
      </c>
      <c r="L68" s="1104">
        <f t="shared" si="60"/>
        <v>1600</v>
      </c>
      <c r="M68" s="1105">
        <f t="shared" si="60"/>
        <v>1750</v>
      </c>
      <c r="N68" s="1104">
        <f t="shared" si="60"/>
        <v>1800</v>
      </c>
      <c r="O68" s="1106">
        <f t="shared" si="60"/>
        <v>2000</v>
      </c>
      <c r="P68" s="1104">
        <f t="shared" si="60"/>
        <v>1500</v>
      </c>
      <c r="Q68" s="1104">
        <f t="shared" si="60"/>
        <v>1600</v>
      </c>
      <c r="R68" s="1105">
        <f t="shared" si="60"/>
        <v>1750</v>
      </c>
      <c r="S68" s="1104">
        <f t="shared" si="60"/>
        <v>1800</v>
      </c>
      <c r="T68" s="1104">
        <f t="shared" si="60"/>
        <v>2000</v>
      </c>
    </row>
    <row r="69" spans="1:37" ht="12" customHeight="1" x14ac:dyDescent="0.25">
      <c r="B69" s="1162">
        <f t="shared" ref="B69:D69" ca="1" si="61">B57</f>
        <v>6.75</v>
      </c>
      <c r="C69" s="1151">
        <f t="shared" ca="1" si="61"/>
        <v>843.75</v>
      </c>
      <c r="D69" s="1149">
        <f t="shared" ca="1" si="61"/>
        <v>0.47268907563025209</v>
      </c>
      <c r="F69" s="1116">
        <f>(1+F57)^5</f>
        <v>3.2707956450164679</v>
      </c>
      <c r="G69" s="1116">
        <f t="shared" ref="G69:T69" si="62">(1+G57)^5</f>
        <v>2.8667647476381726</v>
      </c>
      <c r="H69" s="1116">
        <f t="shared" si="62"/>
        <v>2.4248703087281527</v>
      </c>
      <c r="I69" s="1116">
        <f t="shared" si="62"/>
        <v>2.3078485391339654</v>
      </c>
      <c r="J69" s="1117">
        <f t="shared" si="62"/>
        <v>1.9395198492236341</v>
      </c>
      <c r="K69" s="1116">
        <f t="shared" si="62"/>
        <v>3.5490563559799084</v>
      </c>
      <c r="L69" s="1116">
        <f t="shared" si="62"/>
        <v>3.1090358551397324</v>
      </c>
      <c r="M69" s="1116">
        <f t="shared" si="62"/>
        <v>2.6277789325390968</v>
      </c>
      <c r="N69" s="1116">
        <f t="shared" si="62"/>
        <v>2.5003332606872806</v>
      </c>
      <c r="O69" s="1117">
        <f t="shared" si="62"/>
        <v>2.0991948752630112</v>
      </c>
      <c r="P69" s="1116">
        <f t="shared" si="62"/>
        <v>3.8273050111357239</v>
      </c>
      <c r="Q69" s="1116">
        <f t="shared" si="62"/>
        <v>3.351296656542031</v>
      </c>
      <c r="R69" s="1116">
        <f t="shared" si="62"/>
        <v>2.8306790272717519</v>
      </c>
      <c r="S69" s="1116">
        <f t="shared" si="62"/>
        <v>2.6928099896853737</v>
      </c>
      <c r="T69" s="1116">
        <f t="shared" si="62"/>
        <v>2.2588632057282161</v>
      </c>
    </row>
    <row r="70" spans="1:37" ht="12" customHeight="1" x14ac:dyDescent="0.25">
      <c r="B70" s="1162">
        <f t="shared" ref="B70:D70" ca="1" si="63">B58</f>
        <v>7</v>
      </c>
      <c r="C70" s="1151">
        <f t="shared" ca="1" si="63"/>
        <v>875</v>
      </c>
      <c r="D70" s="1149">
        <f t="shared" ca="1" si="63"/>
        <v>0.49019607843137253</v>
      </c>
      <c r="F70" s="1118">
        <f t="shared" ref="F70:T70" si="64">(1+F58)^5</f>
        <v>3.3648827407256063</v>
      </c>
      <c r="G70" s="1118">
        <f t="shared" si="64"/>
        <v>2.9315008169987307</v>
      </c>
      <c r="H70" s="1118">
        <f t="shared" si="64"/>
        <v>2.4635515941607644</v>
      </c>
      <c r="I70" s="1118">
        <f t="shared" si="64"/>
        <v>2.3406727147118933</v>
      </c>
      <c r="J70" s="1119">
        <f t="shared" si="64"/>
        <v>1.9567183843968519</v>
      </c>
      <c r="K70" s="1118">
        <f t="shared" si="64"/>
        <v>3.6564145113290705</v>
      </c>
      <c r="L70" s="1118">
        <f t="shared" si="64"/>
        <v>3.1837701852610611</v>
      </c>
      <c r="M70" s="1118">
        <f t="shared" si="64"/>
        <v>2.6734264598618203</v>
      </c>
      <c r="N70" s="1118">
        <f t="shared" si="64"/>
        <v>2.539415133862728</v>
      </c>
      <c r="O70" s="1119">
        <f t="shared" si="64"/>
        <v>2.1206756758710128</v>
      </c>
      <c r="P70" s="1118">
        <f t="shared" si="64"/>
        <v>3.947933721173412</v>
      </c>
      <c r="Q70" s="1118">
        <f t="shared" si="64"/>
        <v>3.4360284131467482</v>
      </c>
      <c r="R70" s="1118">
        <f t="shared" si="64"/>
        <v>2.8832922343179708</v>
      </c>
      <c r="S70" s="1118">
        <f t="shared" si="64"/>
        <v>2.738149066334</v>
      </c>
      <c r="T70" s="1118">
        <f t="shared" si="64"/>
        <v>2.2846260708079185</v>
      </c>
    </row>
    <row r="71" spans="1:37" ht="12" customHeight="1" x14ac:dyDescent="0.25">
      <c r="B71" s="1162">
        <f t="shared" ref="B71:D71" ca="1" si="65">B59</f>
        <v>7.25</v>
      </c>
      <c r="C71" s="1151">
        <f t="shared" ca="1" si="65"/>
        <v>906.25</v>
      </c>
      <c r="D71" s="1149">
        <f t="shared" ca="1" si="65"/>
        <v>0.50770308123249297</v>
      </c>
      <c r="F71" s="1118">
        <f t="shared" ref="F71:T71" si="66">(1+F59)^5</f>
        <v>3.4683956976315273</v>
      </c>
      <c r="G71" s="1120">
        <f t="shared" si="66"/>
        <v>3.0018111027001746</v>
      </c>
      <c r="H71" s="1120">
        <f t="shared" si="66"/>
        <v>2.504983759043931</v>
      </c>
      <c r="I71" s="1120">
        <f t="shared" si="66"/>
        <v>2.3757031354787297</v>
      </c>
      <c r="J71" s="1119">
        <f t="shared" si="66"/>
        <v>1.9748649551133324</v>
      </c>
      <c r="K71" s="1118">
        <f t="shared" si="66"/>
        <v>3.7745281620387097</v>
      </c>
      <c r="L71" s="1120">
        <f t="shared" si="66"/>
        <v>3.2649392826358627</v>
      </c>
      <c r="M71" s="1120">
        <f t="shared" si="66"/>
        <v>2.7223200501702358</v>
      </c>
      <c r="N71" s="1120">
        <f t="shared" si="66"/>
        <v>2.581123782323036</v>
      </c>
      <c r="O71" s="1119">
        <f t="shared" si="66"/>
        <v>2.143340562528393</v>
      </c>
      <c r="P71" s="1118">
        <f t="shared" si="66"/>
        <v>4.0806469625444093</v>
      </c>
      <c r="Q71" s="1120">
        <f t="shared" si="66"/>
        <v>3.5280557675583397</v>
      </c>
      <c r="R71" s="1120">
        <f t="shared" si="66"/>
        <v>2.9396468975128016</v>
      </c>
      <c r="S71" s="1120">
        <f t="shared" si="66"/>
        <v>2.7865354595677903</v>
      </c>
      <c r="T71" s="1118">
        <f t="shared" si="66"/>
        <v>2.3118089269261861</v>
      </c>
    </row>
    <row r="72" spans="1:37" ht="12" customHeight="1" x14ac:dyDescent="0.25">
      <c r="B72" s="1170">
        <f t="shared" ref="B72:D72" ca="1" si="67">B60</f>
        <v>7.5</v>
      </c>
      <c r="C72" s="1151">
        <f t="shared" ca="1" si="67"/>
        <v>937.5</v>
      </c>
      <c r="D72" s="1149">
        <f t="shared" ca="1" si="67"/>
        <v>0.52521008403361347</v>
      </c>
      <c r="F72" s="1118">
        <f t="shared" ref="F72:T72" si="68">(1+F60)^5</f>
        <v>3.5827924758018233</v>
      </c>
      <c r="G72" s="1120">
        <f t="shared" si="68"/>
        <v>3.0784191652446973</v>
      </c>
      <c r="H72" s="1121">
        <f t="shared" si="68"/>
        <v>2.5494477036759888</v>
      </c>
      <c r="I72" s="1120">
        <f t="shared" si="68"/>
        <v>2.4131480719843186</v>
      </c>
      <c r="J72" s="1119">
        <f t="shared" si="68"/>
        <v>1.9940222362057187</v>
      </c>
      <c r="K72" s="1118">
        <f t="shared" si="68"/>
        <v>3.9050652577567164</v>
      </c>
      <c r="L72" s="1120">
        <f t="shared" si="68"/>
        <v>3.3533832739732969</v>
      </c>
      <c r="M72" s="1121">
        <f t="shared" si="68"/>
        <v>2.7747955866932146</v>
      </c>
      <c r="N72" s="1120">
        <f t="shared" si="68"/>
        <v>2.6257112829220284</v>
      </c>
      <c r="O72" s="1119">
        <f t="shared" si="68"/>
        <v>2.1672721723849926</v>
      </c>
      <c r="P72" s="1118">
        <f t="shared" si="68"/>
        <v>4.2273236606132114</v>
      </c>
      <c r="Q72" s="1120">
        <f t="shared" si="68"/>
        <v>3.6283349257535513</v>
      </c>
      <c r="R72" s="1121">
        <f t="shared" si="68"/>
        <v>3.0001333868958633</v>
      </c>
      <c r="S72" s="1120">
        <f t="shared" si="68"/>
        <v>2.8382651884260905</v>
      </c>
      <c r="T72" s="1118">
        <f t="shared" si="68"/>
        <v>2.3405146565453467</v>
      </c>
    </row>
    <row r="73" spans="1:37" ht="12" customHeight="1" x14ac:dyDescent="0.25">
      <c r="B73" s="1162">
        <f t="shared" ref="B73:D73" ca="1" si="69">B61</f>
        <v>7.75</v>
      </c>
      <c r="C73" s="1151">
        <f t="shared" ca="1" si="69"/>
        <v>968.75</v>
      </c>
      <c r="D73" s="1149">
        <f t="shared" ca="1" si="69"/>
        <v>0.54271708683473385</v>
      </c>
      <c r="F73" s="1118">
        <f t="shared" ref="F73:T73" si="70">(1+F61)^5</f>
        <v>3.7099214438700665</v>
      </c>
      <c r="G73" s="1120">
        <f t="shared" si="70"/>
        <v>3.1622412322686895</v>
      </c>
      <c r="H73" s="1120">
        <f t="shared" si="70"/>
        <v>2.5973125584752905</v>
      </c>
      <c r="I73" s="1120">
        <f t="shared" si="70"/>
        <v>2.4532880537337625</v>
      </c>
      <c r="J73" s="1119">
        <f t="shared" si="70"/>
        <v>2.0142946029783717</v>
      </c>
      <c r="K73" s="1118">
        <f t="shared" si="70"/>
        <v>4.0501315398596462</v>
      </c>
      <c r="L73" s="1120">
        <f t="shared" si="70"/>
        <v>3.4501562508547718</v>
      </c>
      <c r="M73" s="1120">
        <f t="shared" si="70"/>
        <v>2.8312854047894525</v>
      </c>
      <c r="N73" s="1120">
        <f t="shared" si="70"/>
        <v>2.6735086651361692</v>
      </c>
      <c r="O73" s="1119">
        <f t="shared" si="70"/>
        <v>2.1925974730113045</v>
      </c>
      <c r="P73" s="1118">
        <f t="shared" si="70"/>
        <v>4.3903259720729162</v>
      </c>
      <c r="Q73" s="1120">
        <f t="shared" si="70"/>
        <v>3.7380582278550989</v>
      </c>
      <c r="R73" s="1120">
        <f t="shared" si="70"/>
        <v>3.0652475796625063</v>
      </c>
      <c r="S73" s="1120">
        <f t="shared" si="70"/>
        <v>2.8937192731204759</v>
      </c>
      <c r="T73" s="1118">
        <f t="shared" si="70"/>
        <v>2.3708923963191086</v>
      </c>
    </row>
    <row r="74" spans="1:37" ht="12" customHeight="1" x14ac:dyDescent="0.25">
      <c r="B74" s="1162">
        <f t="shared" ref="B74:D74" ca="1" si="71">B62</f>
        <v>8</v>
      </c>
      <c r="C74" s="1151">
        <f t="shared" ca="1" si="71"/>
        <v>1000</v>
      </c>
      <c r="D74" s="1149">
        <f t="shared" ca="1" si="71"/>
        <v>0.56022408963585435</v>
      </c>
      <c r="F74" s="1118">
        <f t="shared" ref="F74:T74" si="72">(1+F62)^5</f>
        <v>3.8520061325305872</v>
      </c>
      <c r="G74" s="1118">
        <f t="shared" si="72"/>
        <v>3.2543234981352644</v>
      </c>
      <c r="H74" s="1118">
        <f t="shared" si="72"/>
        <v>2.6489655464646429</v>
      </c>
      <c r="I74" s="1118">
        <f t="shared" si="72"/>
        <v>2.4964078148054698</v>
      </c>
      <c r="J74" s="1119">
        <f t="shared" si="72"/>
        <v>2.0357683247210474</v>
      </c>
      <c r="K74" s="1118">
        <f t="shared" si="72"/>
        <v>4.2122681538147937</v>
      </c>
      <c r="L74" s="1118">
        <f t="shared" si="72"/>
        <v>3.5564700508714733</v>
      </c>
      <c r="M74" s="1118">
        <f t="shared" si="72"/>
        <v>2.8922498177760483</v>
      </c>
      <c r="N74" s="1118">
        <f t="shared" si="72"/>
        <v>2.7248579365705772</v>
      </c>
      <c r="O74" s="1119">
        <f t="shared" si="72"/>
        <v>2.2194277995865392</v>
      </c>
      <c r="P74" s="1118">
        <f t="shared" si="72"/>
        <v>4.5725133667931548</v>
      </c>
      <c r="Q74" s="1118">
        <f t="shared" si="72"/>
        <v>3.858602475872055</v>
      </c>
      <c r="R74" s="1118">
        <f t="shared" si="72"/>
        <v>3.1355227602271474</v>
      </c>
      <c r="S74" s="1118">
        <f t="shared" si="72"/>
        <v>2.9532977172122337</v>
      </c>
      <c r="T74" s="1118">
        <f t="shared" si="72"/>
        <v>2.4030789015665128</v>
      </c>
    </row>
    <row r="75" spans="1:37" ht="12" customHeight="1" x14ac:dyDescent="0.25">
      <c r="B75" s="1162">
        <f t="shared" ref="B75:D75" ca="1" si="73">B63</f>
        <v>8.25</v>
      </c>
      <c r="C75" s="1151">
        <f t="shared" ca="1" si="73"/>
        <v>1031.25</v>
      </c>
      <c r="D75" s="1149">
        <f t="shared" ca="1" si="73"/>
        <v>0.57773109243697474</v>
      </c>
      <c r="F75" s="1122">
        <f t="shared" ref="F75:T75" si="74">(1+F63)^5</f>
        <v>4.0118681240872904</v>
      </c>
      <c r="G75" s="1122">
        <f t="shared" si="74"/>
        <v>3.3559639205685401</v>
      </c>
      <c r="H75" s="1122">
        <f t="shared" si="74"/>
        <v>2.7048846755759191</v>
      </c>
      <c r="I75" s="1122">
        <f t="shared" si="74"/>
        <v>2.5428606890521901</v>
      </c>
      <c r="J75" s="1123">
        <f t="shared" si="74"/>
        <v>2.0585604780490692</v>
      </c>
      <c r="K75" s="1122">
        <f t="shared" si="74"/>
        <v>4.3946943307848372</v>
      </c>
      <c r="L75" s="1122">
        <f t="shared" si="74"/>
        <v>3.6738220959532484</v>
      </c>
      <c r="M75" s="1122">
        <f t="shared" si="74"/>
        <v>2.9582523984657314</v>
      </c>
      <c r="N75" s="1122">
        <f t="shared" si="74"/>
        <v>2.7801796392928697</v>
      </c>
      <c r="O75" s="1123">
        <f t="shared" si="74"/>
        <v>2.2479082405193465</v>
      </c>
      <c r="P75" s="1122">
        <f t="shared" si="74"/>
        <v>4.777502215282194</v>
      </c>
      <c r="Q75" s="1122">
        <f t="shared" si="74"/>
        <v>3.9916652167349902</v>
      </c>
      <c r="R75" s="1122">
        <f t="shared" si="74"/>
        <v>3.2116081263508232</v>
      </c>
      <c r="S75" s="1122">
        <f t="shared" si="74"/>
        <v>3.0174874037836807</v>
      </c>
      <c r="T75" s="1122">
        <f t="shared" si="74"/>
        <v>2.4372471443132242</v>
      </c>
    </row>
    <row r="76" spans="1:37" ht="12" customHeight="1" x14ac:dyDescent="0.25">
      <c r="E76" s="22" t="s">
        <v>660</v>
      </c>
      <c r="F76" s="1146">
        <f t="shared" ref="F76:T76" si="75">F64</f>
        <v>12</v>
      </c>
      <c r="G76" s="1146">
        <f t="shared" si="75"/>
        <v>12.8</v>
      </c>
      <c r="H76" s="1147">
        <f t="shared" si="75"/>
        <v>14</v>
      </c>
      <c r="I76" s="1146">
        <f t="shared" si="75"/>
        <v>14.4</v>
      </c>
      <c r="J76" s="1148">
        <f t="shared" si="75"/>
        <v>16</v>
      </c>
      <c r="K76" s="1146">
        <f t="shared" si="75"/>
        <v>12</v>
      </c>
      <c r="L76" s="1146">
        <f t="shared" si="75"/>
        <v>12.8</v>
      </c>
      <c r="M76" s="1147">
        <f t="shared" si="75"/>
        <v>14</v>
      </c>
      <c r="N76" s="1146">
        <f t="shared" si="75"/>
        <v>14.4</v>
      </c>
      <c r="O76" s="1148">
        <f t="shared" si="75"/>
        <v>16</v>
      </c>
      <c r="P76" s="1146">
        <f t="shared" si="75"/>
        <v>12</v>
      </c>
      <c r="Q76" s="1146">
        <f t="shared" si="75"/>
        <v>12.8</v>
      </c>
      <c r="R76" s="1147">
        <f t="shared" si="75"/>
        <v>14</v>
      </c>
      <c r="S76" s="1146">
        <f t="shared" si="75"/>
        <v>14.4</v>
      </c>
      <c r="T76" s="1146">
        <f t="shared" si="75"/>
        <v>16</v>
      </c>
    </row>
    <row r="77" spans="1:37" ht="14.4" customHeight="1" x14ac:dyDescent="0.25">
      <c r="F77" s="578"/>
      <c r="G77" s="578"/>
      <c r="H77" s="578"/>
      <c r="I77" s="578"/>
      <c r="J77" s="578"/>
      <c r="K77" s="578"/>
      <c r="L77" s="578"/>
      <c r="M77" s="578"/>
      <c r="N77" s="578"/>
      <c r="O77" s="578"/>
      <c r="P77" s="578"/>
      <c r="Q77" s="578"/>
      <c r="R77" s="578"/>
      <c r="S77" s="578"/>
      <c r="T77" s="578"/>
    </row>
    <row r="78" spans="1:37" ht="14.4" customHeight="1" x14ac:dyDescent="0.25">
      <c r="F78" s="578"/>
      <c r="G78" s="578"/>
      <c r="H78" s="578"/>
      <c r="I78" s="578"/>
      <c r="J78" s="578"/>
      <c r="K78" s="578"/>
      <c r="L78" s="578"/>
      <c r="M78" s="578"/>
      <c r="N78" s="578"/>
      <c r="O78" s="578"/>
      <c r="P78" s="578"/>
      <c r="Q78" s="578"/>
      <c r="R78" s="578"/>
      <c r="S78" s="578"/>
      <c r="T78" s="578"/>
    </row>
    <row r="79" spans="1:37" ht="14.4" customHeight="1" x14ac:dyDescent="0.25">
      <c r="A79" s="326">
        <f>MAX(A$4:A64)+1</f>
        <v>3</v>
      </c>
      <c r="B79" s="1094" t="str">
        <f>"Sales CAGR vs. "&amp;TEXT(Q6,"yyyy")&amp;" EBITDA Margin"</f>
        <v>Sales CAGR vs. 2031 EBITDA Margin</v>
      </c>
      <c r="C79" s="1095"/>
      <c r="D79" s="1095"/>
      <c r="E79" s="1095"/>
      <c r="F79" s="1096"/>
      <c r="G79" s="1097"/>
      <c r="H79" s="1097"/>
      <c r="I79" s="1097"/>
      <c r="J79" s="1097"/>
      <c r="K79" s="1097"/>
      <c r="L79" s="1097"/>
      <c r="M79" s="1097"/>
      <c r="N79" s="1097"/>
      <c r="O79" s="1097"/>
      <c r="P79" s="1097"/>
      <c r="Q79" s="1097"/>
      <c r="R79" s="1097"/>
      <c r="S79" s="1097"/>
      <c r="T79" s="1097"/>
      <c r="AD79" s="1090"/>
      <c r="AE79" s="1090"/>
      <c r="AF79" s="1090"/>
      <c r="AG79" s="1090"/>
      <c r="AH79" s="1090"/>
      <c r="AI79" s="578"/>
      <c r="AJ79" s="578"/>
      <c r="AK79" s="578"/>
    </row>
    <row r="80" spans="1:37" ht="14.4" customHeight="1" x14ac:dyDescent="0.25"/>
    <row r="81" spans="3:41" ht="14.4" customHeight="1" x14ac:dyDescent="0.25">
      <c r="C81" s="326" t="str">
        <f>TEXT(Q6,"yyyy")</f>
        <v>2031</v>
      </c>
      <c r="F81" s="382" t="str">
        <f ca="1">F19</f>
        <v>Exit @ 14x EBITDA / 16x EBIT</v>
      </c>
      <c r="G81" s="382"/>
      <c r="H81" s="382"/>
      <c r="I81" s="382"/>
      <c r="J81" s="1100"/>
      <c r="K81" s="382" t="str">
        <f ca="1">K19</f>
        <v>Exit @ 15x EBITDA / 17x EBIT</v>
      </c>
      <c r="L81" s="382"/>
      <c r="M81" s="382"/>
      <c r="N81" s="382"/>
      <c r="O81" s="1100"/>
      <c r="P81" s="382" t="str">
        <f ca="1">P19</f>
        <v>Exit @ 16x EBITDA / 18x EBIT</v>
      </c>
      <c r="Q81" s="382"/>
      <c r="R81" s="382"/>
      <c r="S81" s="382"/>
      <c r="T81" s="382"/>
      <c r="Y81" s="681" t="s">
        <v>102</v>
      </c>
    </row>
    <row r="82" spans="3:41" ht="14.4" customHeight="1" x14ac:dyDescent="0.25">
      <c r="C82" s="326" t="s">
        <v>18</v>
      </c>
      <c r="D82" s="326" t="s">
        <v>184</v>
      </c>
      <c r="F82" s="382" t="str">
        <f>"Sales CAGR "&amp;TEXT(P6,"'yy")&amp;"-"&amp;TEXT(Q6,"'yy")&amp;""</f>
        <v>Sales CAGR '26-'31</v>
      </c>
      <c r="G82" s="382"/>
      <c r="H82" s="382"/>
      <c r="I82" s="382"/>
      <c r="J82" s="1100"/>
      <c r="K82" s="382" t="str">
        <f>F82</f>
        <v>Sales CAGR '26-'31</v>
      </c>
      <c r="L82" s="382"/>
      <c r="M82" s="382"/>
      <c r="N82" s="382"/>
      <c r="O82" s="1100"/>
      <c r="P82" s="382" t="str">
        <f>K82</f>
        <v>Sales CAGR '26-'31</v>
      </c>
      <c r="Q82" s="382"/>
      <c r="R82" s="382"/>
      <c r="S82" s="382"/>
      <c r="T82" s="382"/>
      <c r="Y82" s="1132">
        <v>0.01</v>
      </c>
    </row>
    <row r="83" spans="3:41" ht="12" customHeight="1" x14ac:dyDescent="0.25">
      <c r="C83" s="496" t="s">
        <v>306</v>
      </c>
      <c r="D83" s="496" t="str">
        <f>"vs. "&amp;TEXT(P6,"'yy")</f>
        <v>vs. '26</v>
      </c>
      <c r="F83" s="1133">
        <f>+W83</f>
        <v>0.11</v>
      </c>
      <c r="G83" s="1133">
        <f>+X83</f>
        <v>0.12000000000000001</v>
      </c>
      <c r="H83" s="1134">
        <f>+Y83</f>
        <v>0.12999999999999989</v>
      </c>
      <c r="I83" s="1133">
        <f>+Z83</f>
        <v>0.14000000000000001</v>
      </c>
      <c r="J83" s="1135">
        <f>+AA83</f>
        <v>0.15000000000000002</v>
      </c>
      <c r="K83" s="1133">
        <f>+AD83</f>
        <v>0.11</v>
      </c>
      <c r="L83" s="1133">
        <f>+AE83</f>
        <v>0.12000000000000001</v>
      </c>
      <c r="M83" s="1136">
        <f>+AF83</f>
        <v>0.12999999999999989</v>
      </c>
      <c r="N83" s="1133">
        <f>+AG83</f>
        <v>0.14000000000000001</v>
      </c>
      <c r="O83" s="1135">
        <f>+AH83</f>
        <v>0.15000000000000002</v>
      </c>
      <c r="P83" s="1133">
        <f>+AK83</f>
        <v>0.11</v>
      </c>
      <c r="Q83" s="1133">
        <f>+AL83</f>
        <v>0.12000000000000001</v>
      </c>
      <c r="R83" s="1136">
        <f>+AM83</f>
        <v>0.12999999999999989</v>
      </c>
      <c r="S83" s="1133">
        <f>+AN83</f>
        <v>0.14000000000000001</v>
      </c>
      <c r="T83" s="1133">
        <f>+AO83</f>
        <v>0.15000000000000002</v>
      </c>
      <c r="V83" s="413">
        <f ca="1">+$K$8</f>
        <v>0.17455168366432192</v>
      </c>
      <c r="W83" s="444">
        <f>+MROUND(X83,$Y$82)-$Y$82</f>
        <v>0.11</v>
      </c>
      <c r="X83" s="444">
        <f>+MROUND(Y83,$Y$82)-$Y$82</f>
        <v>0.12000000000000001</v>
      </c>
      <c r="Y83" s="444">
        <f>$R$7</f>
        <v>0.12999999999999989</v>
      </c>
      <c r="Z83" s="444">
        <f>+MROUND(Y83,$Y$82)+$Y$82</f>
        <v>0.14000000000000001</v>
      </c>
      <c r="AA83" s="444">
        <f>+MROUND(Z83,$Y$82)+$Y$82</f>
        <v>0.15000000000000002</v>
      </c>
      <c r="AC83" s="413">
        <f ca="1">+$K$9</f>
        <v>0.19445137381553648</v>
      </c>
      <c r="AD83" s="448">
        <f>W83</f>
        <v>0.11</v>
      </c>
      <c r="AE83" s="448">
        <f>X83</f>
        <v>0.12000000000000001</v>
      </c>
      <c r="AF83" s="448">
        <f>Y83</f>
        <v>0.12999999999999989</v>
      </c>
      <c r="AG83" s="448">
        <f>Z83</f>
        <v>0.14000000000000001</v>
      </c>
      <c r="AH83" s="444">
        <f>AA83</f>
        <v>0.15000000000000002</v>
      </c>
      <c r="AJ83" s="413">
        <f ca="1">+$K$10</f>
        <v>0.21310622096061713</v>
      </c>
      <c r="AK83" s="448">
        <f>W83</f>
        <v>0.11</v>
      </c>
      <c r="AL83" s="448">
        <f>X83</f>
        <v>0.12000000000000001</v>
      </c>
      <c r="AM83" s="448">
        <f>Y83</f>
        <v>0.12999999999999989</v>
      </c>
      <c r="AN83" s="448">
        <f>Z83</f>
        <v>0.14000000000000001</v>
      </c>
      <c r="AO83" s="444">
        <f>AA83</f>
        <v>0.15000000000000002</v>
      </c>
    </row>
    <row r="84" spans="3:41" ht="12" customHeight="1" x14ac:dyDescent="0.25">
      <c r="C84" s="1140">
        <f t="shared" ref="C84:C90" si="76">+V84</f>
        <v>0.36</v>
      </c>
      <c r="D84" s="1168">
        <f t="shared" ref="D84:D90" si="77">+(C84-$P$9)*10000</f>
        <v>-710.34482758620675</v>
      </c>
      <c r="F84" s="1137">
        <f t="shared" ref="F84:J90" si="78">IF(ISERROR(W84),"n/a",W84)</f>
        <v>0.11142204403877259</v>
      </c>
      <c r="G84" s="1137">
        <f t="shared" si="78"/>
        <v>0.12666257023811342</v>
      </c>
      <c r="H84" s="1137">
        <f t="shared" si="78"/>
        <v>0.14161167740821837</v>
      </c>
      <c r="I84" s="1137">
        <f t="shared" si="78"/>
        <v>0.15629553198814392</v>
      </c>
      <c r="J84" s="1138">
        <f t="shared" si="78"/>
        <v>0.1707370936870575</v>
      </c>
      <c r="K84" s="1137">
        <f t="shared" ref="K84:O90" si="79">IF(ISERROR(AD84),"n/a",AD84)</f>
        <v>0.13191834092140195</v>
      </c>
      <c r="L84" s="1137">
        <f t="shared" si="79"/>
        <v>0.14697822928428653</v>
      </c>
      <c r="M84" s="1137">
        <f t="shared" si="79"/>
        <v>0.16177404522895816</v>
      </c>
      <c r="N84" s="1137">
        <f t="shared" si="79"/>
        <v>0.17632864117622377</v>
      </c>
      <c r="O84" s="1138">
        <f t="shared" si="79"/>
        <v>0.19066227078437806</v>
      </c>
      <c r="P84" s="1137">
        <f t="shared" ref="P84:T90" si="80">IF(ISERROR(AK84),"n/a",AK84)</f>
        <v>0.15102847218513493</v>
      </c>
      <c r="Q84" s="1137">
        <f t="shared" si="80"/>
        <v>0.16594800353050235</v>
      </c>
      <c r="R84" s="1137">
        <f t="shared" si="80"/>
        <v>0.1806258976459503</v>
      </c>
      <c r="S84" s="1137">
        <f t="shared" si="80"/>
        <v>0.19508247971534728</v>
      </c>
      <c r="T84" s="1137">
        <f t="shared" si="80"/>
        <v>0.20933580994606019</v>
      </c>
      <c r="V84" s="1080">
        <f>+MROUND(V85,$U$87)-$U$87</f>
        <v>0.36</v>
      </c>
      <c r="W84" s="1110">
        <f t="dataTable" ref="W84:AA90" dt2D="1" dtr="0" r1="Z7" r2="Y9" ca="1"/>
        <v>0.11142204403877259</v>
      </c>
      <c r="X84" s="1111">
        <v>0.12666257023811342</v>
      </c>
      <c r="Y84" s="1111">
        <v>0.14161167740821837</v>
      </c>
      <c r="Z84" s="1111">
        <v>0.15629553198814392</v>
      </c>
      <c r="AA84" s="1111">
        <v>0.1707370936870575</v>
      </c>
      <c r="AC84" s="1080">
        <f t="shared" ref="AC84:AC90" si="81">V84</f>
        <v>0.36</v>
      </c>
      <c r="AD84" s="1110">
        <f t="dataTable" ref="AD84:AH90" dt2D="1" dtr="0" r1="Z7" r2="Y9" ca="1"/>
        <v>0.13191834092140195</v>
      </c>
      <c r="AE84" s="1111">
        <v>0.14697822928428653</v>
      </c>
      <c r="AF84" s="1111">
        <v>0.16177404522895816</v>
      </c>
      <c r="AG84" s="1111">
        <v>0.17632864117622377</v>
      </c>
      <c r="AH84" s="1111">
        <v>0.19066227078437806</v>
      </c>
      <c r="AJ84" s="1080">
        <f t="shared" ref="AJ84:AJ90" si="82">AC84</f>
        <v>0.36</v>
      </c>
      <c r="AK84" s="1110">
        <f t="dataTable" ref="AK84:AO90" dt2D="1" dtr="0" r1="Z7" r2="Y9" ca="1"/>
        <v>0.15102847218513493</v>
      </c>
      <c r="AL84" s="1111">
        <v>0.16594800353050235</v>
      </c>
      <c r="AM84" s="1111">
        <v>0.1806258976459503</v>
      </c>
      <c r="AN84" s="1111">
        <v>0.19508247971534728</v>
      </c>
      <c r="AO84" s="1111">
        <v>0.20933580994606019</v>
      </c>
    </row>
    <row r="85" spans="3:41" ht="12" customHeight="1" x14ac:dyDescent="0.25">
      <c r="C85" s="1140">
        <f t="shared" si="76"/>
        <v>0.375</v>
      </c>
      <c r="D85" s="1168">
        <f t="shared" si="77"/>
        <v>-560.34482758620663</v>
      </c>
      <c r="F85" s="1139">
        <f t="shared" si="78"/>
        <v>0.12530263066291808</v>
      </c>
      <c r="G85" s="1139">
        <f t="shared" si="78"/>
        <v>0.14039848446846012</v>
      </c>
      <c r="H85" s="1139">
        <f t="shared" si="78"/>
        <v>0.15522264838218694</v>
      </c>
      <c r="I85" s="1139">
        <f t="shared" si="78"/>
        <v>0.16979890465736389</v>
      </c>
      <c r="J85" s="1140">
        <f t="shared" si="78"/>
        <v>0.184148246049881</v>
      </c>
      <c r="K85" s="1139">
        <f t="shared" si="79"/>
        <v>0.14563339352607729</v>
      </c>
      <c r="L85" s="1139">
        <f t="shared" si="79"/>
        <v>0.16057243943214422</v>
      </c>
      <c r="M85" s="1139">
        <f t="shared" si="79"/>
        <v>0.17526451945304872</v>
      </c>
      <c r="N85" s="1139">
        <f t="shared" si="79"/>
        <v>0.18973055481910703</v>
      </c>
      <c r="O85" s="1140">
        <f t="shared" si="79"/>
        <v>0.20398909449577329</v>
      </c>
      <c r="P85" s="1139">
        <f t="shared" si="80"/>
        <v>0.16461483836174012</v>
      </c>
      <c r="Q85" s="1139">
        <f t="shared" si="80"/>
        <v>0.17943317294120789</v>
      </c>
      <c r="R85" s="1139">
        <f t="shared" si="80"/>
        <v>0.1940249502658844</v>
      </c>
      <c r="S85" s="1139">
        <f t="shared" si="80"/>
        <v>0.20840883851051334</v>
      </c>
      <c r="T85" s="1139">
        <f t="shared" si="80"/>
        <v>0.22260144352912903</v>
      </c>
      <c r="V85" s="1080">
        <f>+MROUND(V86,$U$87)-$U$87</f>
        <v>0.375</v>
      </c>
      <c r="W85" s="1112">
        <v>0.12530263066291808</v>
      </c>
      <c r="X85" s="1112">
        <v>0.14039848446846012</v>
      </c>
      <c r="Y85" s="1112">
        <v>0.15522264838218694</v>
      </c>
      <c r="Z85" s="1112">
        <v>0.16979890465736389</v>
      </c>
      <c r="AA85" s="1112">
        <v>0.184148246049881</v>
      </c>
      <c r="AC85" s="1080">
        <f t="shared" si="81"/>
        <v>0.375</v>
      </c>
      <c r="AD85" s="1112">
        <v>0.14563339352607729</v>
      </c>
      <c r="AE85" s="1112">
        <v>0.16057243943214422</v>
      </c>
      <c r="AF85" s="1112">
        <v>0.17526451945304872</v>
      </c>
      <c r="AG85" s="1112">
        <v>0.18973055481910703</v>
      </c>
      <c r="AH85" s="1112">
        <v>0.20398909449577329</v>
      </c>
      <c r="AJ85" s="1080">
        <f t="shared" si="82"/>
        <v>0.375</v>
      </c>
      <c r="AK85" s="1112">
        <v>0.16461483836174012</v>
      </c>
      <c r="AL85" s="1112">
        <v>0.17943317294120789</v>
      </c>
      <c r="AM85" s="1112">
        <v>0.1940249502658844</v>
      </c>
      <c r="AN85" s="1112">
        <v>0.20840883851051334</v>
      </c>
      <c r="AO85" s="1112">
        <v>0.22260144352912903</v>
      </c>
    </row>
    <row r="86" spans="3:41" ht="12" customHeight="1" x14ac:dyDescent="0.25">
      <c r="C86" s="1140">
        <f t="shared" si="76"/>
        <v>0.38999999999999996</v>
      </c>
      <c r="D86" s="1168">
        <f t="shared" si="77"/>
        <v>-410.34482758620703</v>
      </c>
      <c r="F86" s="1139">
        <f t="shared" si="78"/>
        <v>0.13851373791694643</v>
      </c>
      <c r="G86" s="1113">
        <f t="shared" si="78"/>
        <v>0.1534867107868195</v>
      </c>
      <c r="H86" s="1113">
        <f t="shared" si="78"/>
        <v>0.16820515990257262</v>
      </c>
      <c r="I86" s="1113">
        <f t="shared" si="78"/>
        <v>0.18269086480140687</v>
      </c>
      <c r="J86" s="1140">
        <f t="shared" si="78"/>
        <v>0.19696312546730044</v>
      </c>
      <c r="K86" s="1139">
        <f t="shared" si="79"/>
        <v>0.15870601534843451</v>
      </c>
      <c r="L86" s="1113">
        <f t="shared" si="79"/>
        <v>0.17354298233985901</v>
      </c>
      <c r="M86" s="1113">
        <f t="shared" si="79"/>
        <v>0.18814794421195985</v>
      </c>
      <c r="N86" s="1113">
        <f t="shared" si="79"/>
        <v>0.20254016518592835</v>
      </c>
      <c r="O86" s="1140">
        <f t="shared" si="79"/>
        <v>0.21673676371574402</v>
      </c>
      <c r="P86" s="1139">
        <f t="shared" si="80"/>
        <v>0.17758076786994936</v>
      </c>
      <c r="Q86" s="1113">
        <f t="shared" si="80"/>
        <v>0.19231426119804382</v>
      </c>
      <c r="R86" s="1113">
        <f t="shared" si="80"/>
        <v>0.20683445334434511</v>
      </c>
      <c r="S86" s="1113">
        <f t="shared" si="80"/>
        <v>0.22115857005119322</v>
      </c>
      <c r="T86" s="1139">
        <f t="shared" si="80"/>
        <v>0.2353019893169403</v>
      </c>
      <c r="U86" s="681" t="s">
        <v>102</v>
      </c>
      <c r="V86" s="1080">
        <f>+MROUND(V87,$U$87)-$U$87</f>
        <v>0.38999999999999996</v>
      </c>
      <c r="W86" s="1112">
        <v>0.13851373791694643</v>
      </c>
      <c r="X86" s="1112">
        <v>0.1534867107868195</v>
      </c>
      <c r="Y86" s="1112">
        <v>0.16820515990257262</v>
      </c>
      <c r="Z86" s="1112">
        <v>0.18269086480140687</v>
      </c>
      <c r="AA86" s="1112">
        <v>0.19696312546730044</v>
      </c>
      <c r="AC86" s="1080">
        <f t="shared" si="81"/>
        <v>0.38999999999999996</v>
      </c>
      <c r="AD86" s="1112">
        <v>0.15870601534843451</v>
      </c>
      <c r="AE86" s="1112">
        <v>0.17354298233985901</v>
      </c>
      <c r="AF86" s="1112">
        <v>0.18814794421195985</v>
      </c>
      <c r="AG86" s="1112">
        <v>0.20254016518592835</v>
      </c>
      <c r="AH86" s="1112">
        <v>0.21673676371574402</v>
      </c>
      <c r="AJ86" s="1080">
        <f t="shared" si="82"/>
        <v>0.38999999999999996</v>
      </c>
      <c r="AK86" s="1112">
        <v>0.17758076786994936</v>
      </c>
      <c r="AL86" s="1112">
        <v>0.19231426119804382</v>
      </c>
      <c r="AM86" s="1112">
        <v>0.20683445334434511</v>
      </c>
      <c r="AN86" s="1112">
        <v>0.22115857005119322</v>
      </c>
      <c r="AO86" s="1112">
        <v>0.2353019893169403</v>
      </c>
    </row>
    <row r="87" spans="3:41" ht="12" customHeight="1" x14ac:dyDescent="0.25">
      <c r="C87" s="1169">
        <f t="shared" si="76"/>
        <v>0.39758620689655172</v>
      </c>
      <c r="D87" s="1168">
        <f t="shared" si="77"/>
        <v>-334.48275862068942</v>
      </c>
      <c r="F87" s="1139">
        <f t="shared" si="78"/>
        <v>0.14496247172355653</v>
      </c>
      <c r="G87" s="1113">
        <f t="shared" si="78"/>
        <v>0.15988040566444403</v>
      </c>
      <c r="H87" s="1114">
        <f t="shared" si="78"/>
        <v>0.17455168366432192</v>
      </c>
      <c r="I87" s="1113">
        <f t="shared" si="78"/>
        <v>0.18899719119071959</v>
      </c>
      <c r="J87" s="1140">
        <f t="shared" si="78"/>
        <v>0.20323544144630432</v>
      </c>
      <c r="K87" s="1139">
        <f t="shared" si="79"/>
        <v>0.16509353518486022</v>
      </c>
      <c r="L87" s="1113">
        <f t="shared" si="79"/>
        <v>0.17988501191139228</v>
      </c>
      <c r="M87" s="1114">
        <f t="shared" si="79"/>
        <v>0.19445137381553648</v>
      </c>
      <c r="N87" s="1113">
        <f t="shared" si="79"/>
        <v>0.20881111025810242</v>
      </c>
      <c r="O87" s="1140">
        <f t="shared" si="79"/>
        <v>0.22298070788383484</v>
      </c>
      <c r="P87" s="1139">
        <f t="shared" si="80"/>
        <v>0.18392150998115545</v>
      </c>
      <c r="Q87" s="1113">
        <f t="shared" si="80"/>
        <v>0.19861746430397037</v>
      </c>
      <c r="R87" s="1114">
        <f t="shared" si="80"/>
        <v>0.21310622096061713</v>
      </c>
      <c r="S87" s="1113">
        <f t="shared" si="80"/>
        <v>0.2274043619632721</v>
      </c>
      <c r="T87" s="1139">
        <f t="shared" si="80"/>
        <v>0.24152670502662657</v>
      </c>
      <c r="U87" s="464">
        <v>1.4999999999999999E-2</v>
      </c>
      <c r="V87" s="1108">
        <f>+Q9</f>
        <v>0.39758620689655172</v>
      </c>
      <c r="W87" s="1112">
        <v>0.14496247172355653</v>
      </c>
      <c r="X87" s="1112">
        <v>0.15988040566444403</v>
      </c>
      <c r="Y87" s="1112">
        <v>0.17455168366432192</v>
      </c>
      <c r="Z87" s="1112">
        <v>0.18899719119071959</v>
      </c>
      <c r="AA87" s="1112">
        <v>0.20323544144630432</v>
      </c>
      <c r="AC87" s="1108">
        <f t="shared" si="81"/>
        <v>0.39758620689655172</v>
      </c>
      <c r="AD87" s="1112">
        <v>0.16509353518486022</v>
      </c>
      <c r="AE87" s="1112">
        <v>0.17988501191139228</v>
      </c>
      <c r="AF87" s="1112">
        <v>0.19445137381553648</v>
      </c>
      <c r="AG87" s="1112">
        <v>0.20881111025810242</v>
      </c>
      <c r="AH87" s="1112">
        <v>0.22298070788383484</v>
      </c>
      <c r="AJ87" s="1108">
        <f t="shared" si="82"/>
        <v>0.39758620689655172</v>
      </c>
      <c r="AK87" s="1112">
        <v>0.18392150998115545</v>
      </c>
      <c r="AL87" s="1112">
        <v>0.19861746430397037</v>
      </c>
      <c r="AM87" s="1112">
        <v>0.21310622096061713</v>
      </c>
      <c r="AN87" s="1112">
        <v>0.2274043619632721</v>
      </c>
      <c r="AO87" s="1112">
        <v>0.24152670502662657</v>
      </c>
    </row>
    <row r="88" spans="3:41" ht="12" customHeight="1" x14ac:dyDescent="0.25">
      <c r="C88" s="1140">
        <f t="shared" si="76"/>
        <v>0.40758620689655173</v>
      </c>
      <c r="D88" s="1168">
        <f t="shared" si="77"/>
        <v>-234.48275862068934</v>
      </c>
      <c r="F88" s="1139">
        <f t="shared" si="78"/>
        <v>0.15324146151542664</v>
      </c>
      <c r="G88" s="1113">
        <f t="shared" si="78"/>
        <v>0.16809330582618717</v>
      </c>
      <c r="H88" s="1113">
        <f t="shared" si="78"/>
        <v>0.18270810246467592</v>
      </c>
      <c r="I88" s="1113">
        <f t="shared" si="78"/>
        <v>0.1971056640148163</v>
      </c>
      <c r="J88" s="1140">
        <f t="shared" si="78"/>
        <v>0.21130359768867496</v>
      </c>
      <c r="K88" s="1139">
        <f t="shared" si="79"/>
        <v>0.17329979538917545</v>
      </c>
      <c r="L88" s="1113">
        <f t="shared" si="79"/>
        <v>0.18803687691688539</v>
      </c>
      <c r="M88" s="1113">
        <f t="shared" si="79"/>
        <v>0.20255729556083676</v>
      </c>
      <c r="N88" s="1113">
        <f t="shared" si="79"/>
        <v>0.21687862277030942</v>
      </c>
      <c r="O88" s="1140">
        <f t="shared" si="79"/>
        <v>0.23101655840873717</v>
      </c>
      <c r="P88" s="1139">
        <f t="shared" si="80"/>
        <v>0.19207262396812438</v>
      </c>
      <c r="Q88" s="1113">
        <f t="shared" si="80"/>
        <v>0.20672397017478941</v>
      </c>
      <c r="R88" s="1113">
        <f t="shared" si="80"/>
        <v>0.22117562890052792</v>
      </c>
      <c r="S88" s="1113">
        <f t="shared" si="80"/>
        <v>0.23544338345527649</v>
      </c>
      <c r="T88" s="1139">
        <f t="shared" si="80"/>
        <v>0.24954139590263366</v>
      </c>
      <c r="V88" s="1108">
        <f>V87+1%</f>
        <v>0.40758620689655173</v>
      </c>
      <c r="W88" s="1112">
        <v>0.15324146151542664</v>
      </c>
      <c r="X88" s="1112">
        <v>0.16809330582618717</v>
      </c>
      <c r="Y88" s="1112">
        <v>0.18270810246467592</v>
      </c>
      <c r="Z88" s="1112">
        <v>0.1971056640148163</v>
      </c>
      <c r="AA88" s="1112">
        <v>0.21130359768867496</v>
      </c>
      <c r="AC88" s="1108">
        <f t="shared" si="81"/>
        <v>0.40758620689655173</v>
      </c>
      <c r="AD88" s="1112">
        <v>0.17329979538917545</v>
      </c>
      <c r="AE88" s="1112">
        <v>0.18803687691688539</v>
      </c>
      <c r="AF88" s="1112">
        <v>0.20255729556083676</v>
      </c>
      <c r="AG88" s="1112">
        <v>0.21687862277030942</v>
      </c>
      <c r="AH88" s="1112">
        <v>0.23101655840873717</v>
      </c>
      <c r="AJ88" s="1108">
        <f t="shared" si="82"/>
        <v>0.40758620689655173</v>
      </c>
      <c r="AK88" s="1112">
        <v>0.19207262396812438</v>
      </c>
      <c r="AL88" s="1112">
        <v>0.20672397017478941</v>
      </c>
      <c r="AM88" s="1112">
        <v>0.22117562890052792</v>
      </c>
      <c r="AN88" s="1112">
        <v>0.23544338345527649</v>
      </c>
      <c r="AO88" s="1112">
        <v>0.24954139590263366</v>
      </c>
    </row>
    <row r="89" spans="3:41" ht="12" customHeight="1" x14ac:dyDescent="0.25">
      <c r="C89" s="1140">
        <f t="shared" si="76"/>
        <v>0.41758620689655174</v>
      </c>
      <c r="D89" s="1168">
        <f t="shared" si="77"/>
        <v>-134.48275862068925</v>
      </c>
      <c r="F89" s="1139">
        <f t="shared" si="78"/>
        <v>0.16128330826759343</v>
      </c>
      <c r="G89" s="1139">
        <f t="shared" si="78"/>
        <v>0.1760756552219391</v>
      </c>
      <c r="H89" s="1139">
        <f t="shared" si="78"/>
        <v>0.19063982367515561</v>
      </c>
      <c r="I89" s="1139">
        <f t="shared" si="78"/>
        <v>0.20499466061592106</v>
      </c>
      <c r="J89" s="1140">
        <f t="shared" si="78"/>
        <v>0.21915692687034607</v>
      </c>
      <c r="K89" s="1139">
        <f t="shared" si="79"/>
        <v>0.18127706646919253</v>
      </c>
      <c r="L89" s="1139">
        <f t="shared" si="79"/>
        <v>0.19596548676490785</v>
      </c>
      <c r="M89" s="1139">
        <f t="shared" si="79"/>
        <v>0.21044504046440127</v>
      </c>
      <c r="N89" s="1139">
        <f t="shared" si="79"/>
        <v>0.22473248839378357</v>
      </c>
      <c r="O89" s="1140">
        <f t="shared" si="79"/>
        <v>0.23884281516075132</v>
      </c>
      <c r="P89" s="1139">
        <f t="shared" si="80"/>
        <v>0.20000142455101014</v>
      </c>
      <c r="Q89" s="1139">
        <f t="shared" si="80"/>
        <v>0.2146131694316864</v>
      </c>
      <c r="R89" s="1139">
        <f t="shared" si="80"/>
        <v>0.22903217673301698</v>
      </c>
      <c r="S89" s="1139">
        <f t="shared" si="80"/>
        <v>0.24327353835105897</v>
      </c>
      <c r="T89" s="1139">
        <f t="shared" si="80"/>
        <v>0.25735077261924744</v>
      </c>
      <c r="V89" s="1108">
        <f t="shared" ref="V89:V90" si="83">V88+1%</f>
        <v>0.41758620689655174</v>
      </c>
      <c r="W89" s="1112">
        <v>0.16128330826759343</v>
      </c>
      <c r="X89" s="1112">
        <v>0.1760756552219391</v>
      </c>
      <c r="Y89" s="1112">
        <v>0.19063982367515561</v>
      </c>
      <c r="Z89" s="1112">
        <v>0.20499466061592106</v>
      </c>
      <c r="AA89" s="1112">
        <v>0.21915692687034607</v>
      </c>
      <c r="AC89" s="1108">
        <f t="shared" si="81"/>
        <v>0.41758620689655174</v>
      </c>
      <c r="AD89" s="1112">
        <v>0.18127706646919253</v>
      </c>
      <c r="AE89" s="1112">
        <v>0.19596548676490785</v>
      </c>
      <c r="AF89" s="1112">
        <v>0.21044504046440127</v>
      </c>
      <c r="AG89" s="1112">
        <v>0.22473248839378357</v>
      </c>
      <c r="AH89" s="1112">
        <v>0.23884281516075132</v>
      </c>
      <c r="AJ89" s="1108">
        <f t="shared" si="82"/>
        <v>0.41758620689655174</v>
      </c>
      <c r="AK89" s="1112">
        <v>0.20000142455101014</v>
      </c>
      <c r="AL89" s="1112">
        <v>0.2146131694316864</v>
      </c>
      <c r="AM89" s="1112">
        <v>0.22903217673301698</v>
      </c>
      <c r="AN89" s="1112">
        <v>0.24327353835105897</v>
      </c>
      <c r="AO89" s="1112">
        <v>0.25735077261924744</v>
      </c>
    </row>
    <row r="90" spans="3:41" ht="12" customHeight="1" x14ac:dyDescent="0.25">
      <c r="C90" s="1140">
        <f t="shared" si="76"/>
        <v>0.42758620689655175</v>
      </c>
      <c r="D90" s="1168">
        <f t="shared" si="77"/>
        <v>-34.482758620689168</v>
      </c>
      <c r="F90" s="1141">
        <f t="shared" si="78"/>
        <v>0.16910273432731629</v>
      </c>
      <c r="G90" s="1141">
        <f t="shared" si="78"/>
        <v>0.18384149670600891</v>
      </c>
      <c r="H90" s="1141">
        <f t="shared" si="78"/>
        <v>0.19836029410362246</v>
      </c>
      <c r="I90" s="1141">
        <f t="shared" si="78"/>
        <v>0.21267709136009216</v>
      </c>
      <c r="J90" s="1142">
        <f t="shared" si="78"/>
        <v>0.22680785059928896</v>
      </c>
      <c r="K90" s="1141">
        <f t="shared" si="79"/>
        <v>0.18903921246528627</v>
      </c>
      <c r="L90" s="1141">
        <f t="shared" si="79"/>
        <v>0.20368409752845765</v>
      </c>
      <c r="M90" s="1141">
        <f t="shared" si="79"/>
        <v>0.21812736392021173</v>
      </c>
      <c r="N90" s="1141">
        <f t="shared" si="79"/>
        <v>0.23238500952720639</v>
      </c>
      <c r="O90" s="1142">
        <f t="shared" si="79"/>
        <v>0.24647133946418762</v>
      </c>
      <c r="P90" s="1141">
        <f t="shared" si="80"/>
        <v>0.20772107243537904</v>
      </c>
      <c r="Q90" s="1141">
        <f t="shared" si="80"/>
        <v>0.22229771018028258</v>
      </c>
      <c r="R90" s="1141">
        <f t="shared" si="80"/>
        <v>0.23668809533119198</v>
      </c>
      <c r="S90" s="1141">
        <f t="shared" si="80"/>
        <v>0.25090662837028499</v>
      </c>
      <c r="T90" s="1141">
        <f t="shared" si="80"/>
        <v>0.26496629118919368</v>
      </c>
      <c r="V90" s="1108">
        <f t="shared" si="83"/>
        <v>0.42758620689655175</v>
      </c>
      <c r="W90" s="1112">
        <v>0.16910273432731629</v>
      </c>
      <c r="X90" s="1112">
        <v>0.18384149670600891</v>
      </c>
      <c r="Y90" s="1112">
        <v>0.19836029410362246</v>
      </c>
      <c r="Z90" s="1112">
        <v>0.21267709136009216</v>
      </c>
      <c r="AA90" s="1112">
        <v>0.22680785059928896</v>
      </c>
      <c r="AC90" s="1108">
        <f t="shared" si="81"/>
        <v>0.42758620689655175</v>
      </c>
      <c r="AD90" s="1112">
        <v>0.18903921246528627</v>
      </c>
      <c r="AE90" s="1112">
        <v>0.20368409752845765</v>
      </c>
      <c r="AF90" s="1112">
        <v>0.21812736392021173</v>
      </c>
      <c r="AG90" s="1112">
        <v>0.23238500952720639</v>
      </c>
      <c r="AH90" s="1112">
        <v>0.24647133946418762</v>
      </c>
      <c r="AJ90" s="1108">
        <f t="shared" si="82"/>
        <v>0.42758620689655175</v>
      </c>
      <c r="AK90" s="1112">
        <v>0.20772107243537904</v>
      </c>
      <c r="AL90" s="1112">
        <v>0.22229771018028258</v>
      </c>
      <c r="AM90" s="1112">
        <v>0.23668809533119198</v>
      </c>
      <c r="AN90" s="1112">
        <v>0.25090662837028499</v>
      </c>
      <c r="AO90" s="1112">
        <v>0.26496629118919368</v>
      </c>
    </row>
    <row r="91" spans="3:41" ht="12" customHeight="1" x14ac:dyDescent="0.25">
      <c r="E91" s="22" t="str">
        <f>"Implied "&amp;TEXT(Q6,"'yy")&amp;"E Sales"</f>
        <v>Implied '31E Sales</v>
      </c>
      <c r="F91" s="1164">
        <f t="shared" ref="F91:T91" si="84">+$P$7*(1+F83)^5</f>
        <v>488.66686497900014</v>
      </c>
      <c r="G91" s="1165">
        <f t="shared" si="84"/>
        <v>511.07908812800014</v>
      </c>
      <c r="H91" s="1165">
        <f t="shared" si="84"/>
        <v>534.30620199699968</v>
      </c>
      <c r="I91" s="1165">
        <f t="shared" si="84"/>
        <v>558.3702288960003</v>
      </c>
      <c r="J91" s="1166">
        <f t="shared" si="84"/>
        <v>583.2935843749998</v>
      </c>
      <c r="K91" s="1165">
        <f t="shared" si="84"/>
        <v>488.66686497900014</v>
      </c>
      <c r="L91" s="1165">
        <f t="shared" si="84"/>
        <v>511.07908812800014</v>
      </c>
      <c r="M91" s="1165">
        <f t="shared" si="84"/>
        <v>534.30620199699968</v>
      </c>
      <c r="N91" s="1165">
        <f t="shared" si="84"/>
        <v>558.3702288960003</v>
      </c>
      <c r="O91" s="1166">
        <f t="shared" si="84"/>
        <v>583.2935843749998</v>
      </c>
      <c r="P91" s="1165">
        <f t="shared" si="84"/>
        <v>488.66686497900014</v>
      </c>
      <c r="Q91" s="1165">
        <f t="shared" si="84"/>
        <v>511.07908812800014</v>
      </c>
      <c r="R91" s="1165">
        <f t="shared" si="84"/>
        <v>534.30620199699968</v>
      </c>
      <c r="S91" s="1165">
        <f t="shared" si="84"/>
        <v>558.3702288960003</v>
      </c>
      <c r="T91" s="1167">
        <f t="shared" si="84"/>
        <v>583.2935843749998</v>
      </c>
    </row>
    <row r="92" spans="3:41" ht="14.4" customHeight="1" x14ac:dyDescent="0.25"/>
    <row r="93" spans="3:41" x14ac:dyDescent="0.25">
      <c r="C93" s="326" t="str">
        <f>C81</f>
        <v>2031</v>
      </c>
      <c r="F93" s="382" t="str">
        <f ca="1">F81</f>
        <v>Exit @ 14x EBITDA / 16x EBIT</v>
      </c>
      <c r="G93" s="382"/>
      <c r="H93" s="382"/>
      <c r="I93" s="382"/>
      <c r="J93" s="1100"/>
      <c r="K93" s="382" t="str">
        <f ca="1">K81</f>
        <v>Exit @ 15x EBITDA / 17x EBIT</v>
      </c>
      <c r="L93" s="382"/>
      <c r="M93" s="382"/>
      <c r="N93" s="382"/>
      <c r="O93" s="1100"/>
      <c r="P93" s="382" t="str">
        <f ca="1">P81</f>
        <v>Exit @ 16x EBITDA / 18x EBIT</v>
      </c>
      <c r="Q93" s="382"/>
      <c r="R93" s="382"/>
      <c r="S93" s="382"/>
      <c r="T93" s="382"/>
    </row>
    <row r="94" spans="3:41" x14ac:dyDescent="0.25">
      <c r="C94" s="326" t="s">
        <v>18</v>
      </c>
      <c r="D94" s="326" t="s">
        <v>184</v>
      </c>
      <c r="F94" s="382" t="s">
        <v>543</v>
      </c>
      <c r="G94" s="382"/>
      <c r="H94" s="382"/>
      <c r="I94" s="382"/>
      <c r="J94" s="1100"/>
      <c r="K94" s="382" t="s">
        <v>543</v>
      </c>
      <c r="L94" s="382"/>
      <c r="M94" s="382"/>
      <c r="N94" s="382"/>
      <c r="O94" s="1100"/>
      <c r="P94" s="382" t="s">
        <v>543</v>
      </c>
      <c r="Q94" s="382"/>
      <c r="R94" s="382"/>
      <c r="S94" s="382"/>
      <c r="T94" s="382"/>
    </row>
    <row r="95" spans="3:41" ht="12" customHeight="1" x14ac:dyDescent="0.25">
      <c r="C95" s="496" t="s">
        <v>306</v>
      </c>
      <c r="D95" s="496" t="s">
        <v>544</v>
      </c>
      <c r="F95" s="1133">
        <f>F83</f>
        <v>0.11</v>
      </c>
      <c r="G95" s="1133">
        <f t="shared" ref="G95:T95" si="85">G83</f>
        <v>0.12000000000000001</v>
      </c>
      <c r="H95" s="1136">
        <f t="shared" si="85"/>
        <v>0.12999999999999989</v>
      </c>
      <c r="I95" s="1133">
        <f t="shared" si="85"/>
        <v>0.14000000000000001</v>
      </c>
      <c r="J95" s="1135">
        <f t="shared" si="85"/>
        <v>0.15000000000000002</v>
      </c>
      <c r="K95" s="1133">
        <f t="shared" si="85"/>
        <v>0.11</v>
      </c>
      <c r="L95" s="1133">
        <f t="shared" si="85"/>
        <v>0.12000000000000001</v>
      </c>
      <c r="M95" s="1136">
        <f t="shared" si="85"/>
        <v>0.12999999999999989</v>
      </c>
      <c r="N95" s="1133">
        <f t="shared" si="85"/>
        <v>0.14000000000000001</v>
      </c>
      <c r="O95" s="1135">
        <f t="shared" si="85"/>
        <v>0.15000000000000002</v>
      </c>
      <c r="P95" s="1133">
        <f t="shared" si="85"/>
        <v>0.11</v>
      </c>
      <c r="Q95" s="1133">
        <f t="shared" si="85"/>
        <v>0.12000000000000001</v>
      </c>
      <c r="R95" s="1136">
        <f t="shared" si="85"/>
        <v>0.12999999999999989</v>
      </c>
      <c r="S95" s="1133">
        <f t="shared" si="85"/>
        <v>0.14000000000000001</v>
      </c>
      <c r="T95" s="1133">
        <f t="shared" si="85"/>
        <v>0.15000000000000002</v>
      </c>
    </row>
    <row r="96" spans="3:41" ht="12" customHeight="1" x14ac:dyDescent="0.25">
      <c r="C96" s="1140">
        <f>C84</f>
        <v>0.36</v>
      </c>
      <c r="D96" s="1168">
        <f t="shared" ref="D96:D102" si="86">D84</f>
        <v>-710.34482758620675</v>
      </c>
      <c r="F96" s="1116">
        <f>(1+F84)^5</f>
        <v>1.6958796617992897</v>
      </c>
      <c r="G96" s="1116">
        <f t="shared" ref="G96:T96" si="87">(1+G84)^5</f>
        <v>1.815387465748298</v>
      </c>
      <c r="H96" s="1116">
        <f t="shared" si="87"/>
        <v>1.939063414676061</v>
      </c>
      <c r="I96" s="1116">
        <f t="shared" si="87"/>
        <v>2.067017899739533</v>
      </c>
      <c r="J96" s="1117">
        <f t="shared" si="87"/>
        <v>2.1993628950246809</v>
      </c>
      <c r="K96" s="1116">
        <f t="shared" si="87"/>
        <v>1.8581273898264048</v>
      </c>
      <c r="L96" s="1116">
        <f t="shared" si="87"/>
        <v>1.9850702163252243</v>
      </c>
      <c r="M96" s="1116">
        <f t="shared" si="87"/>
        <v>2.1164516384649872</v>
      </c>
      <c r="N96" s="1116">
        <f t="shared" si="87"/>
        <v>2.252388786888095</v>
      </c>
      <c r="O96" s="1117">
        <f t="shared" si="87"/>
        <v>2.3930014430233482</v>
      </c>
      <c r="P96" s="1116">
        <f t="shared" si="87"/>
        <v>2.0203673104241955</v>
      </c>
      <c r="Q96" s="1116">
        <f t="shared" si="87"/>
        <v>2.1547451684121111</v>
      </c>
      <c r="R96" s="1116">
        <f t="shared" si="87"/>
        <v>2.293831578937763</v>
      </c>
      <c r="S96" s="1116">
        <f t="shared" si="87"/>
        <v>2.4377513058705653</v>
      </c>
      <c r="T96" s="1116">
        <f t="shared" si="87"/>
        <v>2.5866315191880762</v>
      </c>
    </row>
    <row r="97" spans="1:37" ht="12" customHeight="1" x14ac:dyDescent="0.25">
      <c r="C97" s="1140">
        <f t="shared" ref="C97" si="88">C85</f>
        <v>0.375</v>
      </c>
      <c r="D97" s="1168">
        <f t="shared" si="86"/>
        <v>-560.34482758620663</v>
      </c>
      <c r="F97" s="1118">
        <f t="shared" ref="F97:T97" si="89">(1+F85)^5</f>
        <v>1.8044575540990726</v>
      </c>
      <c r="G97" s="1118">
        <f t="shared" si="89"/>
        <v>1.928782057722324</v>
      </c>
      <c r="H97" s="1118">
        <f t="shared" si="89"/>
        <v>2.0574461337545884</v>
      </c>
      <c r="I97" s="1118">
        <f t="shared" si="89"/>
        <v>2.1905645333175809</v>
      </c>
      <c r="J97" s="1119">
        <f t="shared" si="89"/>
        <v>2.3282541204525278</v>
      </c>
      <c r="K97" s="1118">
        <f t="shared" si="89"/>
        <v>1.9734599674855817</v>
      </c>
      <c r="L97" s="1118">
        <f t="shared" si="89"/>
        <v>2.1055291818117619</v>
      </c>
      <c r="M97" s="1118">
        <f t="shared" si="89"/>
        <v>2.2422195055549583</v>
      </c>
      <c r="N97" s="1118">
        <f t="shared" si="89"/>
        <v>2.3836532381293876</v>
      </c>
      <c r="O97" s="1119">
        <f t="shared" si="89"/>
        <v>2.5299548218133605</v>
      </c>
      <c r="P97" s="1118">
        <f t="shared" si="89"/>
        <v>2.1424544424457559</v>
      </c>
      <c r="Q97" s="1118">
        <f t="shared" si="89"/>
        <v>2.2822682747334442</v>
      </c>
      <c r="R97" s="1118">
        <f t="shared" si="89"/>
        <v>2.4269845373079959</v>
      </c>
      <c r="S97" s="1118">
        <f t="shared" si="89"/>
        <v>2.576733273629543</v>
      </c>
      <c r="T97" s="1118">
        <f t="shared" si="89"/>
        <v>2.7316466519630564</v>
      </c>
    </row>
    <row r="98" spans="1:37" ht="12" customHeight="1" x14ac:dyDescent="0.25">
      <c r="C98" s="1140">
        <f t="shared" ref="C98" si="90">C86</f>
        <v>0.38999999999999996</v>
      </c>
      <c r="D98" s="1168">
        <f t="shared" si="86"/>
        <v>-410.34482758620703</v>
      </c>
      <c r="F98" s="1118">
        <f t="shared" ref="F98:T98" si="91">(1+F86)^5</f>
        <v>1.9128960794687233</v>
      </c>
      <c r="G98" s="1120">
        <f t="shared" si="91"/>
        <v>2.0420340388155198</v>
      </c>
      <c r="H98" s="1120">
        <f t="shared" si="91"/>
        <v>2.175682912275827</v>
      </c>
      <c r="I98" s="1120">
        <f t="shared" si="91"/>
        <v>2.3139619404588698</v>
      </c>
      <c r="J98" s="1119">
        <f t="shared" si="91"/>
        <v>2.4569926486889933</v>
      </c>
      <c r="K98" s="1118">
        <f t="shared" si="91"/>
        <v>2.0886530663396412</v>
      </c>
      <c r="L98" s="1120">
        <f t="shared" si="91"/>
        <v>2.2258454379448089</v>
      </c>
      <c r="M98" s="1120">
        <f t="shared" si="91"/>
        <v>2.3678413723724741</v>
      </c>
      <c r="N98" s="1120">
        <f t="shared" si="91"/>
        <v>2.5147681670662676</v>
      </c>
      <c r="O98" s="1119">
        <f t="shared" si="91"/>
        <v>2.6667552105001291</v>
      </c>
      <c r="P98" s="1118">
        <f t="shared" si="91"/>
        <v>2.2644019540745872</v>
      </c>
      <c r="Q98" s="1120">
        <f t="shared" si="91"/>
        <v>2.4096484830337981</v>
      </c>
      <c r="R98" s="1120">
        <f t="shared" si="91"/>
        <v>2.5599913668963543</v>
      </c>
      <c r="S98" s="1120">
        <f t="shared" si="91"/>
        <v>2.7155656615779065</v>
      </c>
      <c r="T98" s="1118">
        <f t="shared" si="91"/>
        <v>2.8765087803405422</v>
      </c>
    </row>
    <row r="99" spans="1:37" ht="12" customHeight="1" x14ac:dyDescent="0.25">
      <c r="C99" s="1163">
        <f t="shared" ref="C99" si="92">C87</f>
        <v>0.39758620689655172</v>
      </c>
      <c r="D99" s="1168">
        <f t="shared" si="86"/>
        <v>-334.48275862068942</v>
      </c>
      <c r="F99" s="1118">
        <f t="shared" ref="F99:T99" si="93">(1+F87)^5</f>
        <v>1.9676881061222335</v>
      </c>
      <c r="G99" s="1120">
        <f t="shared" si="93"/>
        <v>2.0992591697729437</v>
      </c>
      <c r="H99" s="1121">
        <f t="shared" si="93"/>
        <v>2.2354278574771587</v>
      </c>
      <c r="I99" s="1120">
        <f t="shared" si="93"/>
        <v>2.3763157328871904</v>
      </c>
      <c r="J99" s="1119">
        <f t="shared" si="93"/>
        <v>2.5220464337305373</v>
      </c>
      <c r="K99" s="1118">
        <f t="shared" si="93"/>
        <v>2.1468611765459755</v>
      </c>
      <c r="L99" s="1120">
        <f t="shared" si="93"/>
        <v>2.286643292280516</v>
      </c>
      <c r="M99" s="1121">
        <f t="shared" si="93"/>
        <v>2.4313213932169955</v>
      </c>
      <c r="N99" s="1120">
        <f t="shared" si="93"/>
        <v>2.581025022058566</v>
      </c>
      <c r="O99" s="1119">
        <f t="shared" si="93"/>
        <v>2.7358862149735264</v>
      </c>
      <c r="P99" s="1118">
        <f t="shared" si="93"/>
        <v>2.3260259489942965</v>
      </c>
      <c r="Q99" s="1120">
        <f t="shared" si="93"/>
        <v>2.4740188609497986</v>
      </c>
      <c r="R99" s="1121">
        <f t="shared" si="93"/>
        <v>2.627206132915517</v>
      </c>
      <c r="S99" s="1120">
        <f t="shared" si="93"/>
        <v>2.7857254493114101</v>
      </c>
      <c r="T99" s="1118">
        <f t="shared" si="93"/>
        <v>2.9497168424366396</v>
      </c>
    </row>
    <row r="100" spans="1:37" ht="12" customHeight="1" x14ac:dyDescent="0.25">
      <c r="C100" s="1140">
        <f t="shared" ref="C100" si="94">C88</f>
        <v>0.40758620689655173</v>
      </c>
      <c r="D100" s="1168">
        <f t="shared" si="86"/>
        <v>-234.48275862068934</v>
      </c>
      <c r="F100" s="1118">
        <f t="shared" ref="F100:T100" si="95">(1+F88)^5</f>
        <v>2.0398641202466532</v>
      </c>
      <c r="G100" s="1120">
        <f t="shared" si="95"/>
        <v>2.1746415181231646</v>
      </c>
      <c r="H100" s="1120">
        <f t="shared" si="95"/>
        <v>2.3141305748022214</v>
      </c>
      <c r="I100" s="1120">
        <f t="shared" si="95"/>
        <v>2.4584559334628033</v>
      </c>
      <c r="J100" s="1119">
        <f t="shared" si="95"/>
        <v>2.6077444849643245</v>
      </c>
      <c r="K100" s="1118">
        <f t="shared" si="95"/>
        <v>2.2235401441487253</v>
      </c>
      <c r="L100" s="1120">
        <f t="shared" si="95"/>
        <v>2.3667348579268053</v>
      </c>
      <c r="M100" s="1120">
        <f t="shared" si="95"/>
        <v>2.5149472885214434</v>
      </c>
      <c r="N100" s="1120">
        <f t="shared" si="95"/>
        <v>2.6683101548689181</v>
      </c>
      <c r="O100" s="1119">
        <f t="shared" si="95"/>
        <v>2.8269587622094949</v>
      </c>
      <c r="P100" s="1118">
        <f t="shared" si="95"/>
        <v>2.4072077472035383</v>
      </c>
      <c r="Q100" s="1120">
        <f t="shared" si="95"/>
        <v>2.5588197721588739</v>
      </c>
      <c r="R100" s="1120">
        <f t="shared" si="95"/>
        <v>2.7157553409564983</v>
      </c>
      <c r="S100" s="1120">
        <f t="shared" si="95"/>
        <v>2.8781554003664125</v>
      </c>
      <c r="T100" s="1118">
        <f t="shared" si="95"/>
        <v>3.0461637242132071</v>
      </c>
    </row>
    <row r="101" spans="1:37" ht="12" customHeight="1" x14ac:dyDescent="0.25">
      <c r="C101" s="1140">
        <f t="shared" ref="C101" si="96">C89</f>
        <v>0.41758620689655174</v>
      </c>
      <c r="D101" s="1168">
        <f t="shared" si="86"/>
        <v>-134.48275862068925</v>
      </c>
      <c r="F101" s="1118">
        <f t="shared" ref="F101:T101" si="97">(1+F89)^5</f>
        <v>2.1119854344417308</v>
      </c>
      <c r="G101" s="1118">
        <f t="shared" si="97"/>
        <v>2.2499677896313837</v>
      </c>
      <c r="H101" s="1118">
        <f t="shared" si="97"/>
        <v>2.3927758797349856</v>
      </c>
      <c r="I101" s="1118">
        <f t="shared" si="97"/>
        <v>2.5405375170896725</v>
      </c>
      <c r="J101" s="1119">
        <f t="shared" si="97"/>
        <v>2.6933826156250791</v>
      </c>
      <c r="K101" s="1118">
        <f t="shared" si="97"/>
        <v>2.3001643223473178</v>
      </c>
      <c r="L101" s="1118">
        <f t="shared" si="97"/>
        <v>2.4467704943981481</v>
      </c>
      <c r="M101" s="1118">
        <f t="shared" si="97"/>
        <v>2.598515888959906</v>
      </c>
      <c r="N101" s="1118">
        <f t="shared" si="97"/>
        <v>2.755536654722746</v>
      </c>
      <c r="O101" s="1119">
        <f t="shared" si="97"/>
        <v>2.9179714081447514</v>
      </c>
      <c r="P101" s="1118">
        <f t="shared" si="97"/>
        <v>2.4883347697799412</v>
      </c>
      <c r="Q101" s="1118">
        <f t="shared" si="97"/>
        <v>2.6435646038569836</v>
      </c>
      <c r="R101" s="1118">
        <f t="shared" si="97"/>
        <v>2.8042470101611721</v>
      </c>
      <c r="S101" s="1118">
        <f t="shared" si="97"/>
        <v>2.9705266394054379</v>
      </c>
      <c r="T101" s="1118">
        <f t="shared" si="97"/>
        <v>3.1425504967383313</v>
      </c>
    </row>
    <row r="102" spans="1:37" ht="12" customHeight="1" x14ac:dyDescent="0.25">
      <c r="C102" s="1140">
        <f t="shared" ref="C102" si="98">C90</f>
        <v>0.42758620689655175</v>
      </c>
      <c r="D102" s="1168">
        <f t="shared" si="86"/>
        <v>-34.482758620689168</v>
      </c>
      <c r="F102" s="1122">
        <f t="shared" ref="F102:T102" si="99">(1+F90)^5</f>
        <v>2.1840540468321503</v>
      </c>
      <c r="G102" s="1122">
        <f t="shared" si="99"/>
        <v>2.3252400531467003</v>
      </c>
      <c r="H102" s="1122">
        <f t="shared" si="99"/>
        <v>2.4713659254464626</v>
      </c>
      <c r="I102" s="1122">
        <f t="shared" si="99"/>
        <v>2.6225626212859314</v>
      </c>
      <c r="J102" s="1123">
        <f t="shared" si="99"/>
        <v>2.7789627940926782</v>
      </c>
      <c r="K102" s="1122">
        <f t="shared" si="99"/>
        <v>2.3767356786827825</v>
      </c>
      <c r="L102" s="1122">
        <f t="shared" si="99"/>
        <v>2.5267519784088064</v>
      </c>
      <c r="M102" s="1122">
        <f t="shared" si="99"/>
        <v>2.6820291659422462</v>
      </c>
      <c r="N102" s="1122">
        <f t="shared" si="99"/>
        <v>2.8427065818671888</v>
      </c>
      <c r="O102" s="1123">
        <f t="shared" si="99"/>
        <v>3.0089258498113267</v>
      </c>
      <c r="P102" s="1122">
        <f t="shared" si="99"/>
        <v>2.5694088750586372</v>
      </c>
      <c r="Q102" s="1122">
        <f t="shared" si="99"/>
        <v>2.7282551949676375</v>
      </c>
      <c r="R102" s="1122">
        <f t="shared" si="99"/>
        <v>2.8926833837331789</v>
      </c>
      <c r="S102" s="1122">
        <f t="shared" si="99"/>
        <v>3.0628411191958365</v>
      </c>
      <c r="T102" s="1122">
        <f t="shared" si="99"/>
        <v>3.2388792929030603</v>
      </c>
    </row>
    <row r="103" spans="1:37" ht="12" customHeight="1" x14ac:dyDescent="0.25">
      <c r="E103" s="22" t="str">
        <f>E91</f>
        <v>Implied '31E Sales</v>
      </c>
      <c r="F103" s="1164">
        <f>F91</f>
        <v>488.66686497900014</v>
      </c>
      <c r="G103" s="1165">
        <f t="shared" ref="G103:T103" si="100">G91</f>
        <v>511.07908812800014</v>
      </c>
      <c r="H103" s="1165">
        <f t="shared" si="100"/>
        <v>534.30620199699968</v>
      </c>
      <c r="I103" s="1165">
        <f t="shared" si="100"/>
        <v>558.3702288960003</v>
      </c>
      <c r="J103" s="1166">
        <f t="shared" si="100"/>
        <v>583.2935843749998</v>
      </c>
      <c r="K103" s="1165">
        <f t="shared" si="100"/>
        <v>488.66686497900014</v>
      </c>
      <c r="L103" s="1165">
        <f t="shared" si="100"/>
        <v>511.07908812800014</v>
      </c>
      <c r="M103" s="1165">
        <f t="shared" si="100"/>
        <v>534.30620199699968</v>
      </c>
      <c r="N103" s="1165">
        <f t="shared" si="100"/>
        <v>558.3702288960003</v>
      </c>
      <c r="O103" s="1166">
        <f t="shared" si="100"/>
        <v>583.2935843749998</v>
      </c>
      <c r="P103" s="1165">
        <f t="shared" si="100"/>
        <v>488.66686497900014</v>
      </c>
      <c r="Q103" s="1165">
        <f t="shared" si="100"/>
        <v>511.07908812800014</v>
      </c>
      <c r="R103" s="1165">
        <f t="shared" si="100"/>
        <v>534.30620199699968</v>
      </c>
      <c r="S103" s="1165">
        <f t="shared" si="100"/>
        <v>558.3702288960003</v>
      </c>
      <c r="T103" s="1167">
        <f t="shared" si="100"/>
        <v>583.2935843749998</v>
      </c>
    </row>
    <row r="105" spans="1:37" ht="14.4" customHeight="1" x14ac:dyDescent="0.25">
      <c r="A105" s="326">
        <f>MAX(A$4:A90)+1</f>
        <v>4</v>
      </c>
      <c r="B105" s="1094" t="s">
        <v>630</v>
      </c>
      <c r="C105" s="1095"/>
      <c r="D105" s="1095"/>
      <c r="E105" s="1095"/>
      <c r="F105" s="1096"/>
      <c r="G105" s="1097"/>
      <c r="H105" s="1097"/>
      <c r="I105" s="1097"/>
      <c r="J105" s="1097"/>
      <c r="AD105" s="1090"/>
      <c r="AE105" s="1090"/>
      <c r="AF105" s="1090"/>
      <c r="AG105" s="1090"/>
      <c r="AH105" s="1090"/>
      <c r="AI105" s="578"/>
      <c r="AJ105" s="578"/>
      <c r="AK105" s="578"/>
    </row>
    <row r="108" spans="1:37" ht="12" customHeight="1" x14ac:dyDescent="0.25">
      <c r="B108" s="326" t="e">
        <f>LBO!#REF!</f>
        <v>#REF!</v>
      </c>
      <c r="C108" s="326" t="e">
        <f>LBO!#REF!</f>
        <v>#REF!</v>
      </c>
      <c r="D108" s="326" t="e">
        <f>LBO!#REF!</f>
        <v>#REF!</v>
      </c>
      <c r="F108" s="382"/>
      <c r="G108" s="382"/>
      <c r="H108" s="382"/>
      <c r="I108" s="382"/>
      <c r="J108" s="382"/>
    </row>
    <row r="109" spans="1:37" ht="12" customHeight="1" x14ac:dyDescent="0.25">
      <c r="B109" s="326" t="e">
        <f>LBO!#REF!</f>
        <v>#REF!</v>
      </c>
      <c r="C109" s="326" t="e">
        <f>LBO!#REF!</f>
        <v>#REF!</v>
      </c>
      <c r="D109" s="326" t="e">
        <f>LBO!#REF!</f>
        <v>#REF!</v>
      </c>
      <c r="F109" s="382" t="e">
        <f>LBO!#REF!</f>
        <v>#REF!</v>
      </c>
      <c r="G109" s="382"/>
      <c r="H109" s="382"/>
      <c r="I109" s="382"/>
      <c r="J109" s="382"/>
    </row>
    <row r="110" spans="1:37" ht="12" customHeight="1" x14ac:dyDescent="0.25">
      <c r="B110" s="389" t="s">
        <v>631</v>
      </c>
      <c r="C110" s="496" t="s">
        <v>632</v>
      </c>
      <c r="D110" s="496" t="s">
        <v>631</v>
      </c>
      <c r="F110" s="1101" t="e">
        <f>LBO!#REF!</f>
        <v>#REF!</v>
      </c>
      <c r="G110" s="1101" t="e">
        <f>LBO!#REF!</f>
        <v>#REF!</v>
      </c>
      <c r="H110" s="1102" t="e">
        <f>LBO!#REF!</f>
        <v>#REF!</v>
      </c>
      <c r="I110" s="1101" t="e">
        <f>LBO!#REF!</f>
        <v>#REF!</v>
      </c>
      <c r="J110" s="1101" t="e">
        <f>LBO!#REF!</f>
        <v>#REF!</v>
      </c>
    </row>
    <row r="111" spans="1:37" ht="12" customHeight="1" x14ac:dyDescent="0.25">
      <c r="B111" s="1119" t="e">
        <f>LBO!#REF!</f>
        <v>#REF!</v>
      </c>
      <c r="C111" s="1151" t="e">
        <f>LBO!#REF!</f>
        <v>#REF!</v>
      </c>
      <c r="D111" s="1211" t="e">
        <f>LBO!#REF!</f>
        <v>#REF!</v>
      </c>
      <c r="F111" s="1116" t="e">
        <f>LBO!#REF!</f>
        <v>#REF!</v>
      </c>
      <c r="G111" s="1116" t="e">
        <f>LBO!#REF!</f>
        <v>#REF!</v>
      </c>
      <c r="H111" s="1116" t="e">
        <f>LBO!#REF!</f>
        <v>#REF!</v>
      </c>
      <c r="I111" s="1116" t="e">
        <f>LBO!#REF!</f>
        <v>#REF!</v>
      </c>
      <c r="J111" s="1116" t="e">
        <f>LBO!#REF!</f>
        <v>#REF!</v>
      </c>
    </row>
    <row r="112" spans="1:37" ht="12" customHeight="1" x14ac:dyDescent="0.25">
      <c r="B112" s="1119" t="e">
        <f>LBO!#REF!</f>
        <v>#REF!</v>
      </c>
      <c r="C112" s="1151" t="e">
        <f>LBO!#REF!</f>
        <v>#REF!</v>
      </c>
      <c r="D112" s="1211" t="e">
        <f>LBO!#REF!</f>
        <v>#REF!</v>
      </c>
      <c r="F112" s="1118" t="e">
        <f>LBO!#REF!</f>
        <v>#REF!</v>
      </c>
      <c r="G112" s="1118" t="e">
        <f>LBO!#REF!</f>
        <v>#REF!</v>
      </c>
      <c r="H112" s="1118" t="e">
        <f>LBO!#REF!</f>
        <v>#REF!</v>
      </c>
      <c r="I112" s="1118" t="e">
        <f>LBO!#REF!</f>
        <v>#REF!</v>
      </c>
      <c r="J112" s="1118" t="e">
        <f>LBO!#REF!</f>
        <v>#REF!</v>
      </c>
    </row>
    <row r="113" spans="2:10" ht="12" customHeight="1" x14ac:dyDescent="0.25">
      <c r="B113" s="1119" t="e">
        <f>LBO!#REF!</f>
        <v>#REF!</v>
      </c>
      <c r="C113" s="1151" t="e">
        <f>LBO!#REF!</f>
        <v>#REF!</v>
      </c>
      <c r="D113" s="1211" t="e">
        <f>LBO!#REF!</f>
        <v>#REF!</v>
      </c>
      <c r="F113" s="1118" t="e">
        <f>LBO!#REF!</f>
        <v>#REF!</v>
      </c>
      <c r="G113" s="1120" t="e">
        <f>LBO!#REF!</f>
        <v>#REF!</v>
      </c>
      <c r="H113" s="1120" t="e">
        <f>LBO!#REF!</f>
        <v>#REF!</v>
      </c>
      <c r="I113" s="1120" t="e">
        <f>LBO!#REF!</f>
        <v>#REF!</v>
      </c>
      <c r="J113" s="1118" t="e">
        <f>LBO!#REF!</f>
        <v>#REF!</v>
      </c>
    </row>
    <row r="114" spans="2:10" ht="12" customHeight="1" x14ac:dyDescent="0.25">
      <c r="B114" s="1209" t="e">
        <f>LBO!#REF!</f>
        <v>#REF!</v>
      </c>
      <c r="C114" s="1151" t="e">
        <f>LBO!#REF!</f>
        <v>#REF!</v>
      </c>
      <c r="D114" s="1212" t="e">
        <f>LBO!#REF!</f>
        <v>#REF!</v>
      </c>
      <c r="F114" s="1118" t="e">
        <f>LBO!#REF!</f>
        <v>#REF!</v>
      </c>
      <c r="G114" s="1120" t="e">
        <f>LBO!#REF!</f>
        <v>#REF!</v>
      </c>
      <c r="H114" s="1121" t="e">
        <f>LBO!#REF!</f>
        <v>#REF!</v>
      </c>
      <c r="I114" s="1120" t="e">
        <f>LBO!#REF!</f>
        <v>#REF!</v>
      </c>
      <c r="J114" s="1118" t="e">
        <f>LBO!#REF!</f>
        <v>#REF!</v>
      </c>
    </row>
    <row r="115" spans="2:10" ht="12" customHeight="1" x14ac:dyDescent="0.25">
      <c r="B115" s="1119" t="e">
        <f>LBO!#REF!</f>
        <v>#REF!</v>
      </c>
      <c r="C115" s="1151" t="e">
        <f>LBO!#REF!</f>
        <v>#REF!</v>
      </c>
      <c r="D115" s="1211" t="e">
        <f>LBO!#REF!</f>
        <v>#REF!</v>
      </c>
      <c r="F115" s="1118" t="e">
        <f>LBO!#REF!</f>
        <v>#REF!</v>
      </c>
      <c r="G115" s="1120" t="e">
        <f>LBO!#REF!</f>
        <v>#REF!</v>
      </c>
      <c r="H115" s="1120" t="e">
        <f>LBO!#REF!</f>
        <v>#REF!</v>
      </c>
      <c r="I115" s="1120" t="e">
        <f>LBO!#REF!</f>
        <v>#REF!</v>
      </c>
      <c r="J115" s="1118" t="e">
        <f>LBO!#REF!</f>
        <v>#REF!</v>
      </c>
    </row>
    <row r="116" spans="2:10" ht="12" customHeight="1" x14ac:dyDescent="0.25">
      <c r="B116" s="1119" t="e">
        <f>LBO!#REF!</f>
        <v>#REF!</v>
      </c>
      <c r="C116" s="1151" t="e">
        <f>LBO!#REF!</f>
        <v>#REF!</v>
      </c>
      <c r="D116" s="1211" t="e">
        <f>LBO!#REF!</f>
        <v>#REF!</v>
      </c>
      <c r="F116" s="1118" t="e">
        <f>LBO!#REF!</f>
        <v>#REF!</v>
      </c>
      <c r="G116" s="1118" t="e">
        <f>LBO!#REF!</f>
        <v>#REF!</v>
      </c>
      <c r="H116" s="1118" t="e">
        <f>LBO!#REF!</f>
        <v>#REF!</v>
      </c>
      <c r="I116" s="1118" t="e">
        <f>LBO!#REF!</f>
        <v>#REF!</v>
      </c>
      <c r="J116" s="1118" t="e">
        <f>LBO!#REF!</f>
        <v>#REF!</v>
      </c>
    </row>
    <row r="117" spans="2:10" ht="12" customHeight="1" x14ac:dyDescent="0.25">
      <c r="B117" s="1119" t="e">
        <f>LBO!#REF!</f>
        <v>#REF!</v>
      </c>
      <c r="C117" s="1151" t="e">
        <f>LBO!#REF!</f>
        <v>#REF!</v>
      </c>
      <c r="D117" s="1211" t="e">
        <f>LBO!#REF!</f>
        <v>#REF!</v>
      </c>
      <c r="F117" s="1122" t="e">
        <f>LBO!#REF!</f>
        <v>#REF!</v>
      </c>
      <c r="G117" s="1122" t="e">
        <f>LBO!#REF!</f>
        <v>#REF!</v>
      </c>
      <c r="H117" s="1122" t="e">
        <f>LBO!#REF!</f>
        <v>#REF!</v>
      </c>
      <c r="I117" s="1122" t="e">
        <f>LBO!#REF!</f>
        <v>#REF!</v>
      </c>
      <c r="J117" s="1122" t="e">
        <f>LBO!#REF!</f>
        <v>#REF!</v>
      </c>
    </row>
    <row r="118" spans="2:10" ht="12" customHeight="1" x14ac:dyDescent="0.25">
      <c r="D118" s="318"/>
      <c r="E118" s="461" t="s">
        <v>661</v>
      </c>
      <c r="F118" s="1207" t="e">
        <f>LBO!#REF!</f>
        <v>#REF!</v>
      </c>
      <c r="G118" s="1207" t="e">
        <f>LBO!#REF!</f>
        <v>#REF!</v>
      </c>
      <c r="H118" s="1208" t="e">
        <f>LBO!#REF!</f>
        <v>#REF!</v>
      </c>
      <c r="I118" s="1207" t="e">
        <f>LBO!#REF!</f>
        <v>#REF!</v>
      </c>
      <c r="J118" s="1207" t="e">
        <f>LBO!#REF!</f>
        <v>#REF!</v>
      </c>
    </row>
    <row r="119" spans="2:10" ht="7.95" customHeight="1" x14ac:dyDescent="0.25">
      <c r="E119" s="461"/>
      <c r="F119" s="1210"/>
      <c r="G119" s="1210"/>
      <c r="H119" s="1210"/>
      <c r="I119" s="1210"/>
      <c r="J119" s="1210"/>
    </row>
    <row r="120" spans="2:10" x14ac:dyDescent="0.25">
      <c r="F120" s="337" t="e">
        <f>F118=F76</f>
        <v>#REF!</v>
      </c>
      <c r="G120" s="337" t="e">
        <f t="shared" ref="G120:J120" si="101">G118=G76</f>
        <v>#REF!</v>
      </c>
      <c r="H120" s="337" t="e">
        <f t="shared" si="101"/>
        <v>#REF!</v>
      </c>
      <c r="I120" s="337" t="e">
        <f t="shared" si="101"/>
        <v>#REF!</v>
      </c>
      <c r="J120" s="337" t="e">
        <f t="shared" si="101"/>
        <v>#REF!</v>
      </c>
    </row>
    <row r="121" spans="2:10" ht="7.95" customHeight="1" x14ac:dyDescent="0.25"/>
  </sheetData>
  <conditionalFormatting sqref="F31:J31 F91:T91">
    <cfRule type="cellIs" dxfId="4" priority="5" stopIfTrue="1" operator="equal">
      <formula>$V$21</formula>
    </cfRule>
  </conditionalFormatting>
  <conditionalFormatting sqref="F48:J48">
    <cfRule type="cellIs" dxfId="3" priority="1" stopIfTrue="1" operator="equal">
      <formula>$V$21</formula>
    </cfRule>
  </conditionalFormatting>
  <conditionalFormatting sqref="F103:T103">
    <cfRule type="cellIs" dxfId="2" priority="3" stopIfTrue="1" operator="equal">
      <formula>$V$21</formula>
    </cfRule>
  </conditionalFormatting>
  <pageMargins left="0.19685039370078738" right="0.19685039370078738" top="0.19685039370078738" bottom="0.19685039370078738" header="0.19685039370078738" footer="0.19685039370078738"/>
  <pageSetup scale="71" orientation="landscape" r:id="rId1"/>
  <headerFooter alignWithMargins="0"/>
  <rowBreaks count="1" manualBreakCount="1">
    <brk id="78" max="2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7F830-F1AA-4412-A571-4135CEA28F74}">
  <sheetPr>
    <tabColor theme="9"/>
  </sheetPr>
  <dimension ref="A1:AV63"/>
  <sheetViews>
    <sheetView showGridLines="0" view="pageBreakPreview" zoomScale="85" zoomScaleNormal="100" zoomScaleSheetLayoutView="85" workbookViewId="0">
      <selection activeCell="E7" sqref="E7"/>
    </sheetView>
  </sheetViews>
  <sheetFormatPr defaultColWidth="0" defaultRowHeight="13.2" x14ac:dyDescent="0.25"/>
  <cols>
    <col min="1" max="1" width="3.44140625" style="2" customWidth="1"/>
    <col min="2" max="2" width="3.44140625" style="5" customWidth="1"/>
    <col min="3" max="3" width="32.6640625" style="2" customWidth="1"/>
    <col min="4" max="4" width="3.44140625" style="2" customWidth="1"/>
    <col min="5" max="6" width="8.88671875" style="2" customWidth="1"/>
    <col min="7" max="7" width="3.44140625" style="2" customWidth="1"/>
    <col min="8" max="18" width="9.109375" style="2" customWidth="1"/>
    <col min="19" max="19" width="3.44140625" style="2" customWidth="1"/>
    <col min="20" max="20" width="9.109375" style="2" customWidth="1"/>
    <col min="21" max="23" width="3.44140625" style="2" customWidth="1"/>
    <col min="24" max="48" width="0" style="2" hidden="1" customWidth="1"/>
    <col min="49" max="16384" width="9.109375" style="2" hidden="1"/>
  </cols>
  <sheetData>
    <row r="1" spans="1:21" x14ac:dyDescent="0.25">
      <c r="B1" s="1"/>
    </row>
    <row r="2" spans="1:21" x14ac:dyDescent="0.25">
      <c r="B2" s="3"/>
      <c r="C2" s="11"/>
      <c r="L2" s="23"/>
    </row>
    <row r="3" spans="1:21" s="10" customFormat="1" ht="21.6" thickBot="1" x14ac:dyDescent="0.3">
      <c r="A3" s="9"/>
      <c r="B3" s="3"/>
      <c r="C3" s="4" t="str">
        <f>name</f>
        <v>Marle</v>
      </c>
    </row>
    <row r="4" spans="1:21" x14ac:dyDescent="0.25">
      <c r="B4" s="3"/>
      <c r="C4" s="11" t="str">
        <f ca="1">RIGHT(CELL("filename",C4),LEN(CELL("filename",C4))-FIND("]",CELL("filename",C4)))</f>
        <v>Old - ERA disposal</v>
      </c>
      <c r="L4" s="23">
        <f>FYE</f>
        <v>46295</v>
      </c>
    </row>
    <row r="5" spans="1:21" x14ac:dyDescent="0.25">
      <c r="C5" s="11"/>
      <c r="E5" s="246" t="b">
        <f ca="1">Cover!D8</f>
        <v>1</v>
      </c>
      <c r="F5" s="246"/>
      <c r="H5" s="24">
        <f>I5-1</f>
        <v>-4</v>
      </c>
      <c r="I5" s="24">
        <f>J5-1</f>
        <v>-3</v>
      </c>
      <c r="J5" s="24">
        <f>K5-1</f>
        <v>-2</v>
      </c>
      <c r="K5" s="24">
        <f>L5-1</f>
        <v>-1</v>
      </c>
      <c r="L5" s="24">
        <v>0</v>
      </c>
      <c r="M5" s="24">
        <f t="shared" ref="M5:R5" si="0">L5+1</f>
        <v>1</v>
      </c>
      <c r="N5" s="24">
        <f t="shared" si="0"/>
        <v>2</v>
      </c>
      <c r="O5" s="24">
        <f t="shared" si="0"/>
        <v>3</v>
      </c>
      <c r="P5" s="24">
        <f t="shared" si="0"/>
        <v>4</v>
      </c>
      <c r="Q5" s="24">
        <f t="shared" si="0"/>
        <v>5</v>
      </c>
      <c r="R5" s="24">
        <f t="shared" si="0"/>
        <v>6</v>
      </c>
    </row>
    <row r="6" spans="1:21" x14ac:dyDescent="0.25">
      <c r="C6" s="11"/>
      <c r="H6" s="25">
        <f>EOMONTH($L$6,H5*12)</f>
        <v>44834</v>
      </c>
      <c r="I6" s="25">
        <f>EOMONTH($L$6,I5*12)</f>
        <v>45199</v>
      </c>
      <c r="J6" s="25">
        <f>EOMONTH($L$6,J5*12)</f>
        <v>45565</v>
      </c>
      <c r="K6" s="25">
        <f>EOMONTH($L$6,K5*12)</f>
        <v>45930</v>
      </c>
      <c r="L6" s="210">
        <f>L4</f>
        <v>46295</v>
      </c>
      <c r="M6" s="26">
        <f t="shared" ref="M6:R6" si="1">EOMONTH($L$6,M5*12)</f>
        <v>46660</v>
      </c>
      <c r="N6" s="26">
        <f t="shared" si="1"/>
        <v>47026</v>
      </c>
      <c r="O6" s="26">
        <f t="shared" si="1"/>
        <v>47391</v>
      </c>
      <c r="P6" s="26">
        <f t="shared" si="1"/>
        <v>47756</v>
      </c>
      <c r="Q6" s="26">
        <f t="shared" si="1"/>
        <v>48121</v>
      </c>
      <c r="R6" s="26">
        <f t="shared" si="1"/>
        <v>48487</v>
      </c>
      <c r="T6" s="27" t="s">
        <v>56</v>
      </c>
    </row>
    <row r="7" spans="1:21" x14ac:dyDescent="0.25">
      <c r="B7" s="6"/>
      <c r="C7" s="28" t="e">
        <f>#REF!</f>
        <v>#REF!</v>
      </c>
      <c r="D7" s="29"/>
      <c r="E7" s="30" t="e">
        <f>#REF!</f>
        <v>#REF!</v>
      </c>
      <c r="H7" s="31"/>
      <c r="I7" s="24"/>
      <c r="J7" s="24"/>
      <c r="K7" s="24"/>
      <c r="L7" s="32"/>
      <c r="M7" s="32"/>
      <c r="N7" s="32"/>
      <c r="O7" s="32"/>
      <c r="P7" s="32"/>
      <c r="Q7" s="32"/>
      <c r="R7" s="32"/>
      <c r="S7" s="24"/>
      <c r="T7" s="33" t="str">
        <f>+TEXT(K6,"yy")&amp;"-"&amp;TEXT(Q6,"yy")</f>
        <v>25-31</v>
      </c>
    </row>
    <row r="8" spans="1:21" s="24" customFormat="1" x14ac:dyDescent="0.25">
      <c r="B8" s="6"/>
      <c r="C8" s="28" t="s">
        <v>407</v>
      </c>
      <c r="D8" s="29"/>
      <c r="E8" s="30">
        <f>LBO!AC46</f>
        <v>0</v>
      </c>
    </row>
    <row r="10" spans="1:21" x14ac:dyDescent="0.25">
      <c r="B10" s="34">
        <f ca="1">MAX(OFFSET($B$1,0,0,ROW(B10)-1))+1</f>
        <v>1</v>
      </c>
      <c r="C10" s="35" t="s">
        <v>296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</row>
    <row r="11" spans="1:21" x14ac:dyDescent="0.25"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</row>
    <row r="12" spans="1:21" x14ac:dyDescent="0.25">
      <c r="C12" s="271" t="s">
        <v>416</v>
      </c>
    </row>
    <row r="13" spans="1:21" x14ac:dyDescent="0.25">
      <c r="C13" s="13" t="s">
        <v>100</v>
      </c>
      <c r="D13" s="12"/>
      <c r="E13" s="270">
        <f>LBO!Y37</f>
        <v>46295</v>
      </c>
    </row>
    <row r="14" spans="1:21" x14ac:dyDescent="0.25">
      <c r="C14" s="2" t="s">
        <v>417</v>
      </c>
      <c r="E14" s="272">
        <v>44926</v>
      </c>
      <c r="F14" s="273" t="s">
        <v>426</v>
      </c>
      <c r="G14" s="273"/>
      <c r="H14" s="273"/>
      <c r="I14" s="273"/>
      <c r="J14" s="273"/>
      <c r="K14" s="273"/>
    </row>
    <row r="16" spans="1:21" s="7" customFormat="1" x14ac:dyDescent="0.25">
      <c r="B16" s="5"/>
      <c r="C16" s="7" t="s">
        <v>448</v>
      </c>
      <c r="L16" s="269">
        <f ca="1">LBO!Y33</f>
        <v>125</v>
      </c>
    </row>
    <row r="17" spans="2:23" x14ac:dyDescent="0.25">
      <c r="C17" s="2" t="s">
        <v>405</v>
      </c>
      <c r="L17" s="252">
        <f>LBO!AD23</f>
        <v>7.5</v>
      </c>
    </row>
    <row r="18" spans="2:23" s="7" customFormat="1" x14ac:dyDescent="0.25">
      <c r="B18" s="5"/>
      <c r="C18" s="7" t="s">
        <v>311</v>
      </c>
      <c r="L18" s="218">
        <f ca="1">L16*L17</f>
        <v>937.5</v>
      </c>
      <c r="N18" s="218"/>
      <c r="O18" s="218"/>
      <c r="P18" s="218"/>
      <c r="Q18" s="218"/>
      <c r="W18" s="218"/>
    </row>
    <row r="19" spans="2:23" s="7" customFormat="1" x14ac:dyDescent="0.25">
      <c r="B19" s="5"/>
      <c r="L19" s="218"/>
      <c r="W19" s="218"/>
    </row>
    <row r="20" spans="2:23" x14ac:dyDescent="0.25">
      <c r="C20" s="7" t="s">
        <v>431</v>
      </c>
      <c r="L20" s="250" t="e">
        <f>#REF!-L52</f>
        <v>#REF!</v>
      </c>
      <c r="M20" s="250" t="e">
        <f>#REF!-M52</f>
        <v>#REF!</v>
      </c>
      <c r="N20" s="250" t="e">
        <f>#REF!-N52</f>
        <v>#REF!</v>
      </c>
      <c r="O20" s="250" t="e">
        <f>#REF!-O52</f>
        <v>#REF!</v>
      </c>
      <c r="P20" s="250" t="e">
        <f>#REF!-P52</f>
        <v>#REF!</v>
      </c>
      <c r="Q20" s="250" t="e">
        <f>#REF!-Q52</f>
        <v>#REF!</v>
      </c>
      <c r="R20" s="250" t="e">
        <f>#REF!-R52</f>
        <v>#REF!</v>
      </c>
    </row>
    <row r="21" spans="2:23" x14ac:dyDescent="0.25">
      <c r="C21" s="216" t="s">
        <v>405</v>
      </c>
      <c r="D21" s="216"/>
      <c r="E21" s="216"/>
      <c r="F21" s="216"/>
      <c r="G21" s="216"/>
      <c r="H21" s="216"/>
      <c r="I21" s="216"/>
      <c r="J21" s="216"/>
      <c r="K21" s="216"/>
      <c r="L21" s="275">
        <f>L17</f>
        <v>7.5</v>
      </c>
      <c r="M21" s="216"/>
      <c r="N21" s="216"/>
      <c r="O21" s="216"/>
      <c r="P21" s="216"/>
      <c r="Q21" s="216"/>
      <c r="R21" s="216"/>
    </row>
    <row r="22" spans="2:23" x14ac:dyDescent="0.25">
      <c r="C22" s="227" t="s">
        <v>311</v>
      </c>
      <c r="D22" s="244"/>
      <c r="E22" s="244"/>
      <c r="F22" s="244"/>
      <c r="G22" s="244"/>
      <c r="H22" s="244"/>
      <c r="I22" s="244"/>
      <c r="J22" s="244"/>
      <c r="K22" s="282" t="e">
        <f ca="1">L22/L18</f>
        <v>#REF!</v>
      </c>
      <c r="L22" s="229" t="e">
        <f>L20*L21</f>
        <v>#REF!</v>
      </c>
      <c r="M22" s="229" t="e">
        <f t="shared" ref="M22:R22" si="2">L22</f>
        <v>#REF!</v>
      </c>
      <c r="N22" s="229" t="e">
        <f t="shared" si="2"/>
        <v>#REF!</v>
      </c>
      <c r="O22" s="229" t="e">
        <f t="shared" si="2"/>
        <v>#REF!</v>
      </c>
      <c r="P22" s="229" t="e">
        <f t="shared" si="2"/>
        <v>#REF!</v>
      </c>
      <c r="Q22" s="229" t="e">
        <f t="shared" si="2"/>
        <v>#REF!</v>
      </c>
      <c r="R22" s="229" t="e">
        <f t="shared" si="2"/>
        <v>#REF!</v>
      </c>
    </row>
    <row r="24" spans="2:23" x14ac:dyDescent="0.25">
      <c r="C24" s="7" t="s">
        <v>414</v>
      </c>
      <c r="D24" s="7"/>
      <c r="E24" s="250">
        <f ca="1">LBO!T17</f>
        <v>227.01158852576069</v>
      </c>
    </row>
    <row r="25" spans="2:23" x14ac:dyDescent="0.25">
      <c r="C25" s="232" t="s">
        <v>415</v>
      </c>
      <c r="E25" s="221" t="e">
        <f>-SUM(M57:Q57)</f>
        <v>#REF!</v>
      </c>
    </row>
    <row r="26" spans="2:23" x14ac:dyDescent="0.25">
      <c r="C26" s="232" t="s">
        <v>422</v>
      </c>
      <c r="E26" s="221" t="e">
        <f ca="1">F26*(1-K22)*(1-M26)</f>
        <v>#REF!</v>
      </c>
      <c r="F26" s="248">
        <f ca="1">(LBO!I178+LBO!J178+LBO!K178+LBO!L178+LBO!M178)*-1</f>
        <v>234.375</v>
      </c>
      <c r="G26" s="2" t="s">
        <v>419</v>
      </c>
      <c r="L26" s="2" t="s">
        <v>421</v>
      </c>
      <c r="M26" s="247">
        <f>LBO!E52</f>
        <v>0.25</v>
      </c>
    </row>
    <row r="27" spans="2:23" x14ac:dyDescent="0.25">
      <c r="C27" s="283" t="s">
        <v>420</v>
      </c>
      <c r="D27" s="216"/>
      <c r="E27" s="240" t="e">
        <f>SUM(M60:Q60)*M26</f>
        <v>#REF!</v>
      </c>
      <c r="F27" s="7"/>
      <c r="G27" s="7"/>
      <c r="H27" s="7"/>
      <c r="I27" s="7"/>
      <c r="J27" s="7"/>
      <c r="N27" s="247"/>
    </row>
    <row r="28" spans="2:23" x14ac:dyDescent="0.25">
      <c r="C28" s="224" t="s">
        <v>438</v>
      </c>
      <c r="D28" s="224"/>
      <c r="E28" s="225" t="e">
        <f ca="1">E25+E26+E27</f>
        <v>#REF!</v>
      </c>
      <c r="F28" s="7"/>
      <c r="G28" s="7"/>
      <c r="H28" s="288" t="s">
        <v>439</v>
      </c>
      <c r="J28" s="246" t="s">
        <v>437</v>
      </c>
      <c r="K28" s="246"/>
      <c r="L28" s="284" t="e">
        <f>AVERAGE(#REF!)</f>
        <v>#REF!</v>
      </c>
      <c r="M28" s="285" t="e">
        <f ca="1">L28*E24</f>
        <v>#REF!</v>
      </c>
      <c r="N28" s="286" t="s">
        <v>440</v>
      </c>
    </row>
    <row r="29" spans="2:23" s="7" customFormat="1" x14ac:dyDescent="0.25">
      <c r="B29" s="5"/>
      <c r="C29" s="227" t="s">
        <v>425</v>
      </c>
      <c r="D29" s="227"/>
      <c r="E29" s="228" t="e">
        <f ca="1">E24+E28</f>
        <v>#REF!</v>
      </c>
    </row>
    <row r="30" spans="2:23" x14ac:dyDescent="0.25">
      <c r="E30" s="217"/>
    </row>
    <row r="31" spans="2:23" s="7" customFormat="1" x14ac:dyDescent="0.25">
      <c r="B31" s="5"/>
      <c r="C31" s="7" t="s">
        <v>411</v>
      </c>
      <c r="Q31" s="218" t="e">
        <f>Q20</f>
        <v>#REF!</v>
      </c>
    </row>
    <row r="32" spans="2:23" x14ac:dyDescent="0.25">
      <c r="C32" s="2" t="s">
        <v>412</v>
      </c>
      <c r="Q32" s="251">
        <f ca="1">exitmultiple</f>
        <v>15</v>
      </c>
    </row>
    <row r="33" spans="2:17" s="7" customFormat="1" x14ac:dyDescent="0.25">
      <c r="B33" s="5"/>
      <c r="C33" s="7" t="s">
        <v>413</v>
      </c>
      <c r="Q33" s="218" t="e">
        <f ca="1">Q31*Q32</f>
        <v>#REF!</v>
      </c>
    </row>
    <row r="34" spans="2:17" x14ac:dyDescent="0.25">
      <c r="C34" s="2" t="s">
        <v>427</v>
      </c>
      <c r="Q34" s="217" t="e">
        <f ca="1">-Q22+E29</f>
        <v>#REF!</v>
      </c>
    </row>
    <row r="35" spans="2:17" s="7" customFormat="1" x14ac:dyDescent="0.25">
      <c r="B35" s="5"/>
      <c r="C35" s="224" t="s">
        <v>258</v>
      </c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224"/>
      <c r="Q35" s="226" t="e">
        <f ca="1">Q33+Q34</f>
        <v>#REF!</v>
      </c>
    </row>
    <row r="36" spans="2:17" x14ac:dyDescent="0.25">
      <c r="C36" s="227" t="s">
        <v>45</v>
      </c>
      <c r="D36" s="244" t="s">
        <v>428</v>
      </c>
      <c r="E36" s="244"/>
      <c r="F36" s="244"/>
      <c r="G36" s="244"/>
      <c r="H36" s="281">
        <f ca="1">LBO!S20</f>
        <v>0.95787136924741578</v>
      </c>
      <c r="I36" s="244"/>
      <c r="J36" s="244"/>
      <c r="K36" s="244"/>
      <c r="L36" s="244"/>
      <c r="M36" s="244"/>
      <c r="N36" s="244"/>
      <c r="O36" s="244"/>
      <c r="P36" s="244"/>
      <c r="Q36" s="229" t="e">
        <f ca="1">Q35*H36</f>
        <v>#REF!</v>
      </c>
    </row>
    <row r="38" spans="2:17" x14ac:dyDescent="0.25">
      <c r="C38" s="234" t="s">
        <v>441</v>
      </c>
      <c r="E38" s="217" t="e">
        <f>I38*K38</f>
        <v>#REF!</v>
      </c>
      <c r="G38" s="7" t="s">
        <v>408</v>
      </c>
      <c r="I38" s="274">
        <v>12</v>
      </c>
      <c r="J38" s="7" t="s">
        <v>18</v>
      </c>
      <c r="K38" s="221" t="e">
        <f>L52</f>
        <v>#REF!</v>
      </c>
    </row>
    <row r="39" spans="2:17" x14ac:dyDescent="0.25">
      <c r="C39" s="279" t="s">
        <v>442</v>
      </c>
      <c r="D39" s="216"/>
      <c r="E39" s="223" t="e">
        <f ca="1">L22-L18</f>
        <v>#REF!</v>
      </c>
    </row>
    <row r="40" spans="2:17" x14ac:dyDescent="0.25">
      <c r="C40" s="280" t="s">
        <v>432</v>
      </c>
      <c r="D40" s="227"/>
      <c r="E40" s="229" t="e">
        <f>SUM(E38:E39)</f>
        <v>#REF!</v>
      </c>
      <c r="G40" s="287" t="s">
        <v>443</v>
      </c>
      <c r="J40" s="217" t="e">
        <f ca="1">LBO!T20-Q36</f>
        <v>#REF!</v>
      </c>
    </row>
    <row r="42" spans="2:17" x14ac:dyDescent="0.25">
      <c r="C42" s="266" t="s">
        <v>429</v>
      </c>
    </row>
    <row r="43" spans="2:17" s="7" customFormat="1" x14ac:dyDescent="0.25">
      <c r="B43" s="5"/>
      <c r="C43" s="7" t="s">
        <v>433</v>
      </c>
      <c r="E43" s="250">
        <f ca="1">LBO!D20</f>
        <v>975</v>
      </c>
    </row>
    <row r="44" spans="2:17" x14ac:dyDescent="0.25">
      <c r="B44" s="12"/>
      <c r="C44" s="234" t="s">
        <v>434</v>
      </c>
      <c r="E44" s="217" t="e">
        <f>E40*-1</f>
        <v>#REF!</v>
      </c>
      <c r="F44" s="249" t="e">
        <f ca="1">E44/E43</f>
        <v>#REF!</v>
      </c>
    </row>
    <row r="45" spans="2:17" x14ac:dyDescent="0.25">
      <c r="C45" s="7" t="s">
        <v>435</v>
      </c>
      <c r="D45" s="7"/>
      <c r="E45" s="218" t="e">
        <f ca="1">SUM(E43:E44)</f>
        <v>#REF!</v>
      </c>
      <c r="F45" s="217"/>
    </row>
    <row r="46" spans="2:17" x14ac:dyDescent="0.25">
      <c r="C46" s="216"/>
      <c r="D46" s="216"/>
      <c r="E46" s="216"/>
    </row>
    <row r="47" spans="2:17" x14ac:dyDescent="0.25">
      <c r="C47" s="241" t="s">
        <v>162</v>
      </c>
      <c r="D47" s="241"/>
      <c r="E47" s="277" t="e">
        <f ca="1">Q36/E45</f>
        <v>#REF!</v>
      </c>
      <c r="H47" s="277" t="s">
        <v>436</v>
      </c>
      <c r="I47" s="277"/>
      <c r="J47" s="277" t="e">
        <f ca="1">E47-E48</f>
        <v>#REF!</v>
      </c>
    </row>
    <row r="48" spans="2:17" s="245" customFormat="1" x14ac:dyDescent="0.25">
      <c r="B48" s="14"/>
      <c r="C48" s="276" t="s">
        <v>430</v>
      </c>
      <c r="D48" s="276"/>
      <c r="E48" s="278">
        <f ca="1">LBO!O2</f>
        <v>2.4325052361629074</v>
      </c>
    </row>
    <row r="50" spans="2:21" x14ac:dyDescent="0.25">
      <c r="B50" s="34">
        <f ca="1">MAX(OFFSET($B$1,0,0,ROW(B50)-1))+1</f>
        <v>2</v>
      </c>
      <c r="C50" s="35" t="s">
        <v>410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</row>
    <row r="52" spans="2:21" x14ac:dyDescent="0.25">
      <c r="C52" s="2" t="s">
        <v>388</v>
      </c>
      <c r="H52" s="248" t="e">
        <f>#REF!</f>
        <v>#REF!</v>
      </c>
      <c r="I52" s="248" t="e">
        <f>#REF!</f>
        <v>#REF!</v>
      </c>
      <c r="J52" s="248" t="e">
        <f>#REF!</f>
        <v>#REF!</v>
      </c>
      <c r="K52" s="248" t="e">
        <f>#REF!</f>
        <v>#REF!</v>
      </c>
      <c r="L52" s="248" t="e">
        <f>#REF!</f>
        <v>#REF!</v>
      </c>
      <c r="M52" s="248" t="e">
        <f>#REF!</f>
        <v>#REF!</v>
      </c>
      <c r="N52" s="248" t="e">
        <f>#REF!</f>
        <v>#REF!</v>
      </c>
      <c r="O52" s="248" t="e">
        <f>#REF!</f>
        <v>#REF!</v>
      </c>
      <c r="P52" s="248" t="e">
        <f>#REF!</f>
        <v>#REF!</v>
      </c>
      <c r="Q52" s="248" t="e">
        <f>#REF!</f>
        <v>#REF!</v>
      </c>
      <c r="R52" s="248" t="e">
        <f>#REF!</f>
        <v>#REF!</v>
      </c>
    </row>
    <row r="53" spans="2:21" x14ac:dyDescent="0.25">
      <c r="C53" s="2" t="s">
        <v>370</v>
      </c>
      <c r="H53" s="242"/>
      <c r="I53" s="248" t="e">
        <f>#REF!*#REF!</f>
        <v>#REF!</v>
      </c>
      <c r="J53" s="248" t="e">
        <f>#REF!*#REF!</f>
        <v>#REF!</v>
      </c>
      <c r="K53" s="248" t="e">
        <f>#REF!*#REF!</f>
        <v>#REF!</v>
      </c>
      <c r="L53" s="248" t="e">
        <f>#REF!*#REF!</f>
        <v>#REF!</v>
      </c>
      <c r="M53" s="248" t="e">
        <f>#REF!*#REF!</f>
        <v>#REF!</v>
      </c>
      <c r="N53" s="248" t="e">
        <f>#REF!*#REF!</f>
        <v>#REF!</v>
      </c>
      <c r="O53" s="248" t="e">
        <f>#REF!*#REF!</f>
        <v>#REF!</v>
      </c>
      <c r="P53" s="248" t="e">
        <f>#REF!*#REF!</f>
        <v>#REF!</v>
      </c>
      <c r="Q53" s="248" t="e">
        <f>#REF!*#REF!</f>
        <v>#REF!</v>
      </c>
      <c r="R53" s="248" t="e">
        <f>#REF!*#REF!</f>
        <v>#REF!</v>
      </c>
    </row>
    <row r="54" spans="2:21" x14ac:dyDescent="0.25">
      <c r="C54" s="216" t="s">
        <v>386</v>
      </c>
      <c r="D54" s="216"/>
      <c r="E54" s="216"/>
      <c r="F54" s="216"/>
      <c r="G54" s="216"/>
      <c r="H54" s="268"/>
      <c r="I54" s="267" t="e">
        <f>#REF!*#REF!</f>
        <v>#REF!</v>
      </c>
      <c r="J54" s="267" t="e">
        <f>#REF!*#REF!</f>
        <v>#REF!</v>
      </c>
      <c r="K54" s="267" t="e">
        <f>#REF!*#REF!</f>
        <v>#REF!</v>
      </c>
      <c r="L54" s="267" t="e">
        <f>#REF!*#REF!</f>
        <v>#REF!</v>
      </c>
      <c r="M54" s="267" t="e">
        <f>#REF!*#REF!</f>
        <v>#REF!</v>
      </c>
      <c r="N54" s="267" t="e">
        <f>#REF!*#REF!</f>
        <v>#REF!</v>
      </c>
      <c r="O54" s="267" t="e">
        <f>#REF!*#REF!</f>
        <v>#REF!</v>
      </c>
      <c r="P54" s="267" t="e">
        <f>#REF!*#REF!</f>
        <v>#REF!</v>
      </c>
      <c r="Q54" s="267" t="e">
        <f>#REF!*#REF!</f>
        <v>#REF!</v>
      </c>
      <c r="R54" s="267" t="e">
        <f>#REF!*#REF!</f>
        <v>#REF!</v>
      </c>
    </row>
    <row r="55" spans="2:21" x14ac:dyDescent="0.25">
      <c r="C55" s="227" t="s">
        <v>387</v>
      </c>
      <c r="D55" s="227"/>
      <c r="E55" s="227"/>
      <c r="F55" s="227"/>
      <c r="G55" s="227"/>
      <c r="H55" s="243"/>
      <c r="I55" s="229" t="e">
        <f t="shared" ref="I55:Q55" si="3">I52+I53+I54</f>
        <v>#REF!</v>
      </c>
      <c r="J55" s="229" t="e">
        <f t="shared" si="3"/>
        <v>#REF!</v>
      </c>
      <c r="K55" s="229" t="e">
        <f t="shared" si="3"/>
        <v>#REF!</v>
      </c>
      <c r="L55" s="229" t="e">
        <f t="shared" si="3"/>
        <v>#REF!</v>
      </c>
      <c r="M55" s="229" t="e">
        <f t="shared" si="3"/>
        <v>#REF!</v>
      </c>
      <c r="N55" s="229" t="e">
        <f t="shared" si="3"/>
        <v>#REF!</v>
      </c>
      <c r="O55" s="229" t="e">
        <f t="shared" si="3"/>
        <v>#REF!</v>
      </c>
      <c r="P55" s="229" t="e">
        <f t="shared" si="3"/>
        <v>#REF!</v>
      </c>
      <c r="Q55" s="229" t="e">
        <f t="shared" si="3"/>
        <v>#REF!</v>
      </c>
      <c r="R55" s="229" t="e">
        <f>R52+R53+R54</f>
        <v>#REF!</v>
      </c>
    </row>
    <row r="57" spans="2:21" x14ac:dyDescent="0.25">
      <c r="C57" s="2" t="s">
        <v>418</v>
      </c>
      <c r="M57" s="218" t="e">
        <f>M55</f>
        <v>#REF!</v>
      </c>
      <c r="N57" s="218" t="e">
        <f>N55</f>
        <v>#REF!</v>
      </c>
      <c r="O57" s="218" t="e">
        <f>O55</f>
        <v>#REF!</v>
      </c>
      <c r="P57" s="218" t="e">
        <f>P55</f>
        <v>#REF!</v>
      </c>
      <c r="Q57" s="218" t="e">
        <f>Q55</f>
        <v>#REF!</v>
      </c>
    </row>
    <row r="58" spans="2:21" x14ac:dyDescent="0.25">
      <c r="M58" s="7"/>
      <c r="N58" s="7"/>
      <c r="O58" s="7"/>
      <c r="P58" s="7"/>
      <c r="Q58" s="7"/>
    </row>
    <row r="59" spans="2:21" x14ac:dyDescent="0.25">
      <c r="B59" s="21"/>
      <c r="C59" s="2" t="s">
        <v>423</v>
      </c>
      <c r="M59" s="218" t="e">
        <f>M52</f>
        <v>#REF!</v>
      </c>
      <c r="N59" s="218" t="e">
        <f>N52</f>
        <v>#REF!</v>
      </c>
      <c r="O59" s="218" t="e">
        <f>O52</f>
        <v>#REF!</v>
      </c>
      <c r="P59" s="218" t="e">
        <f>P52</f>
        <v>#REF!</v>
      </c>
      <c r="Q59" s="218" t="e">
        <f>Q52</f>
        <v>#REF!</v>
      </c>
    </row>
    <row r="60" spans="2:21" x14ac:dyDescent="0.25">
      <c r="C60" s="2" t="s">
        <v>424</v>
      </c>
      <c r="E60" s="249" t="e">
        <f>SUM(#REF!)/SUM(#REF!)</f>
        <v>#REF!</v>
      </c>
      <c r="M60" s="218" t="e">
        <f>M59*$E$60</f>
        <v>#REF!</v>
      </c>
      <c r="N60" s="218" t="e">
        <f>N59*$E$60</f>
        <v>#REF!</v>
      </c>
      <c r="O60" s="218" t="e">
        <f>O59*$E$60</f>
        <v>#REF!</v>
      </c>
      <c r="P60" s="218" t="e">
        <f>P59*$E$60</f>
        <v>#REF!</v>
      </c>
      <c r="Q60" s="218" t="e">
        <f>Q59*$E$60</f>
        <v>#REF!</v>
      </c>
    </row>
    <row r="63" spans="2:21" x14ac:dyDescent="0.25">
      <c r="B63" s="6" t="s">
        <v>295</v>
      </c>
    </row>
  </sheetData>
  <pageMargins left="0.7" right="0.7" top="0.75" bottom="0.75" header="0.3" footer="0.3"/>
  <pageSetup paperSize="9" scale="40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DD829-0EE8-4422-BD85-5BC005E7ABAB}">
  <sheetPr>
    <tabColor theme="9"/>
    <pageSetUpPr fitToPage="1"/>
  </sheetPr>
  <dimension ref="A1:BE113"/>
  <sheetViews>
    <sheetView showGridLines="0" view="pageBreakPreview" topLeftCell="A4" zoomScale="85" zoomScaleNormal="100" zoomScaleSheetLayoutView="85" workbookViewId="0">
      <pane xSplit="7" ySplit="3" topLeftCell="K36" activePane="bottomRight" state="frozen"/>
      <selection activeCell="L52" sqref="L52"/>
      <selection pane="topRight" activeCell="L52" sqref="L52"/>
      <selection pane="bottomLeft" activeCell="L52" sqref="L52"/>
      <selection pane="bottomRight" activeCell="E7" sqref="E7"/>
    </sheetView>
  </sheetViews>
  <sheetFormatPr defaultColWidth="0" defaultRowHeight="13.2" outlineLevelCol="1" x14ac:dyDescent="0.25"/>
  <cols>
    <col min="1" max="1" width="3.44140625" style="2" customWidth="1"/>
    <col min="2" max="2" width="3.44140625" style="5" customWidth="1"/>
    <col min="3" max="3" width="32.6640625" style="2" customWidth="1"/>
    <col min="4" max="4" width="3.44140625" style="2" customWidth="1"/>
    <col min="5" max="6" width="8.88671875" style="2" customWidth="1"/>
    <col min="7" max="7" width="3.44140625" style="2" customWidth="1"/>
    <col min="8" max="10" width="9.109375" style="2" hidden="1" customWidth="1" outlineLevel="1"/>
    <col min="11" max="11" width="9.109375" style="2" customWidth="1" collapsed="1"/>
    <col min="12" max="18" width="9.109375" style="2" customWidth="1"/>
    <col min="19" max="19" width="10.88671875" style="2" bestFit="1" customWidth="1"/>
    <col min="20" max="20" width="9.109375" style="2" customWidth="1"/>
    <col min="21" max="22" width="3.44140625" style="2" customWidth="1"/>
    <col min="23" max="23" width="37.88671875" style="2" bestFit="1" customWidth="1"/>
    <col min="24" max="24" width="3.44140625" style="2" customWidth="1"/>
    <col min="25" max="25" width="7.5546875" style="2" bestFit="1" customWidth="1"/>
    <col min="26" max="26" width="7" style="2" bestFit="1" customWidth="1"/>
    <col min="27" max="27" width="3.44140625" style="2" customWidth="1"/>
    <col min="28" max="57" width="0" style="2" hidden="1" customWidth="1"/>
    <col min="58" max="16384" width="9.109375" style="2" hidden="1"/>
  </cols>
  <sheetData>
    <row r="1" spans="1:21" x14ac:dyDescent="0.25">
      <c r="B1" s="1"/>
    </row>
    <row r="2" spans="1:21" x14ac:dyDescent="0.25">
      <c r="B2" s="3"/>
      <c r="C2" s="11"/>
      <c r="L2" s="23"/>
    </row>
    <row r="3" spans="1:21" s="10" customFormat="1" ht="21.6" thickBot="1" x14ac:dyDescent="0.3">
      <c r="A3" s="9"/>
      <c r="B3" s="3"/>
      <c r="C3" s="4" t="str">
        <f>name</f>
        <v>Marle</v>
      </c>
    </row>
    <row r="4" spans="1:21" x14ac:dyDescent="0.25">
      <c r="B4" s="3"/>
      <c r="C4" s="11" t="str">
        <f ca="1">RIGHT(CELL("filename",C4),LEN(CELL("filename",C4))-FIND("]",CELL("filename",C4)))</f>
        <v>Break-out</v>
      </c>
      <c r="L4" s="23">
        <f>FYE</f>
        <v>46295</v>
      </c>
    </row>
    <row r="5" spans="1:21" x14ac:dyDescent="0.25">
      <c r="C5" s="11"/>
      <c r="E5" s="246" t="b">
        <f ca="1">Cover!D8</f>
        <v>1</v>
      </c>
      <c r="F5" s="246"/>
      <c r="H5" s="24">
        <f>I5-1</f>
        <v>-4</v>
      </c>
      <c r="I5" s="24">
        <f>J5-1</f>
        <v>-3</v>
      </c>
      <c r="J5" s="24">
        <f>K5-1</f>
        <v>-2</v>
      </c>
      <c r="K5" s="24">
        <f>L5-1</f>
        <v>-1</v>
      </c>
      <c r="L5" s="24">
        <v>0</v>
      </c>
      <c r="M5" s="24">
        <f t="shared" ref="M5:R5" si="0">L5+1</f>
        <v>1</v>
      </c>
      <c r="N5" s="24">
        <f t="shared" si="0"/>
        <v>2</v>
      </c>
      <c r="O5" s="24">
        <f t="shared" si="0"/>
        <v>3</v>
      </c>
      <c r="P5" s="24">
        <f t="shared" si="0"/>
        <v>4</v>
      </c>
      <c r="Q5" s="24">
        <f t="shared" si="0"/>
        <v>5</v>
      </c>
      <c r="R5" s="24">
        <f t="shared" si="0"/>
        <v>6</v>
      </c>
    </row>
    <row r="6" spans="1:21" x14ac:dyDescent="0.25">
      <c r="C6" s="11"/>
      <c r="H6" s="25">
        <f>EOMONTH($L$6,H5*12)</f>
        <v>44834</v>
      </c>
      <c r="I6" s="25">
        <f>EOMONTH($L$6,I5*12)</f>
        <v>45199</v>
      </c>
      <c r="J6" s="25">
        <f>EOMONTH($L$6,J5*12)</f>
        <v>45565</v>
      </c>
      <c r="K6" s="25">
        <f>EOMONTH($L$6,K5*12)</f>
        <v>45930</v>
      </c>
      <c r="L6" s="210">
        <f>L4</f>
        <v>46295</v>
      </c>
      <c r="M6" s="26">
        <f t="shared" ref="M6:R6" si="1">EOMONTH($L$6,M5*12)</f>
        <v>46660</v>
      </c>
      <c r="N6" s="26">
        <f t="shared" si="1"/>
        <v>47026</v>
      </c>
      <c r="O6" s="26">
        <f t="shared" si="1"/>
        <v>47391</v>
      </c>
      <c r="P6" s="26">
        <f t="shared" si="1"/>
        <v>47756</v>
      </c>
      <c r="Q6" s="26">
        <f t="shared" si="1"/>
        <v>48121</v>
      </c>
      <c r="R6" s="26">
        <f t="shared" si="1"/>
        <v>48487</v>
      </c>
      <c r="T6" s="27" t="s">
        <v>56</v>
      </c>
    </row>
    <row r="7" spans="1:21" x14ac:dyDescent="0.25">
      <c r="B7" s="6"/>
      <c r="C7" s="28" t="e">
        <f>#REF!</f>
        <v>#REF!</v>
      </c>
      <c r="D7" s="29"/>
      <c r="E7" s="30" t="e">
        <f>#REF!</f>
        <v>#REF!</v>
      </c>
      <c r="H7" s="31"/>
      <c r="I7" s="24"/>
      <c r="J7" s="24"/>
      <c r="K7" s="24"/>
      <c r="L7" s="32"/>
      <c r="M7" s="32"/>
      <c r="N7" s="32"/>
      <c r="O7" s="32"/>
      <c r="P7" s="32"/>
      <c r="Q7" s="32"/>
      <c r="R7" s="32"/>
      <c r="S7" s="24"/>
      <c r="T7" s="33" t="str">
        <f>+TEXT(K6,"yy")&amp;"-"&amp;TEXT(Q6,"yy")</f>
        <v>25-31</v>
      </c>
    </row>
    <row r="8" spans="1:21" s="24" customFormat="1" x14ac:dyDescent="0.25">
      <c r="B8" s="6"/>
      <c r="C8" s="28" t="s">
        <v>407</v>
      </c>
      <c r="D8" s="29"/>
      <c r="E8" s="30">
        <f>LBO!AC46</f>
        <v>0</v>
      </c>
    </row>
    <row r="10" spans="1:21" x14ac:dyDescent="0.25">
      <c r="B10" s="34"/>
      <c r="C10" s="35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</row>
    <row r="11" spans="1:21" x14ac:dyDescent="0.25"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</row>
    <row r="12" spans="1:21" x14ac:dyDescent="0.25">
      <c r="C12" s="271" t="s">
        <v>416</v>
      </c>
    </row>
    <row r="13" spans="1:21" x14ac:dyDescent="0.25">
      <c r="C13" s="13" t="s">
        <v>100</v>
      </c>
      <c r="D13" s="12"/>
      <c r="E13" s="270">
        <f>LBO!Y37</f>
        <v>46295</v>
      </c>
    </row>
    <row r="14" spans="1:21" x14ac:dyDescent="0.25">
      <c r="C14" s="2" t="s">
        <v>450</v>
      </c>
      <c r="E14" s="272">
        <v>45291</v>
      </c>
      <c r="F14" s="273" t="s">
        <v>426</v>
      </c>
      <c r="G14" s="273"/>
      <c r="H14" s="273"/>
      <c r="I14" s="273"/>
      <c r="J14" s="273"/>
      <c r="K14" s="273"/>
    </row>
    <row r="16" spans="1:21" x14ac:dyDescent="0.25">
      <c r="B16" s="34">
        <f ca="1">MAX(OFFSET($B$1,0,0,ROW(B16)-1))+1</f>
        <v>1</v>
      </c>
      <c r="C16" s="35" t="s">
        <v>477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</row>
    <row r="17" spans="2:23" x14ac:dyDescent="0.25"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</row>
    <row r="18" spans="2:23" s="7" customFormat="1" x14ac:dyDescent="0.25">
      <c r="B18" s="5"/>
      <c r="C18" s="7" t="s">
        <v>448</v>
      </c>
      <c r="L18" s="269">
        <f ca="1">LBO!Y33</f>
        <v>125</v>
      </c>
    </row>
    <row r="19" spans="2:23" x14ac:dyDescent="0.25">
      <c r="C19" s="2" t="s">
        <v>405</v>
      </c>
      <c r="L19" s="252">
        <f>LBO!AD23</f>
        <v>7.5</v>
      </c>
      <c r="M19" s="7"/>
    </row>
    <row r="20" spans="2:23" s="7" customFormat="1" x14ac:dyDescent="0.25">
      <c r="B20" s="5"/>
      <c r="C20" s="7" t="s">
        <v>113</v>
      </c>
      <c r="L20" s="218">
        <f ca="1">L18*L19</f>
        <v>937.5</v>
      </c>
      <c r="M20" s="218">
        <f ca="1">L20</f>
        <v>937.5</v>
      </c>
      <c r="N20" s="218"/>
      <c r="O20" s="218"/>
      <c r="P20" s="218"/>
      <c r="Q20" s="218"/>
    </row>
    <row r="21" spans="2:23" s="7" customFormat="1" x14ac:dyDescent="0.25">
      <c r="B21" s="5"/>
      <c r="C21" s="2" t="s">
        <v>473</v>
      </c>
      <c r="L21" s="218"/>
      <c r="M21" s="217" t="e">
        <f ca="1">M22-M20</f>
        <v>#REF!</v>
      </c>
    </row>
    <row r="22" spans="2:23" s="7" customFormat="1" x14ac:dyDescent="0.25">
      <c r="B22" s="5"/>
      <c r="C22" s="7" t="s">
        <v>474</v>
      </c>
      <c r="L22" s="218"/>
      <c r="M22" s="218" t="e">
        <f>M29</f>
        <v>#REF!</v>
      </c>
    </row>
    <row r="23" spans="2:23" s="7" customFormat="1" x14ac:dyDescent="0.25">
      <c r="B23" s="5"/>
      <c r="L23" s="218"/>
    </row>
    <row r="24" spans="2:23" s="7" customFormat="1" x14ac:dyDescent="0.25">
      <c r="B24" s="5"/>
      <c r="C24" s="2" t="s">
        <v>457</v>
      </c>
      <c r="L24" s="248" t="e">
        <f>#REF!</f>
        <v>#REF!</v>
      </c>
      <c r="M24" s="248" t="e">
        <f>#REF!</f>
        <v>#REF!</v>
      </c>
      <c r="N24" s="248" t="e">
        <f>#REF!</f>
        <v>#REF!</v>
      </c>
      <c r="O24" s="248" t="e">
        <f>#REF!</f>
        <v>#REF!</v>
      </c>
      <c r="P24" s="248" t="e">
        <f>#REF!</f>
        <v>#REF!</v>
      </c>
      <c r="Q24" s="248" t="e">
        <f>#REF!</f>
        <v>#REF!</v>
      </c>
      <c r="R24" s="248" t="e">
        <f>#REF!</f>
        <v>#REF!</v>
      </c>
    </row>
    <row r="25" spans="2:23" x14ac:dyDescent="0.25">
      <c r="C25" s="7" t="s">
        <v>431</v>
      </c>
      <c r="L25" s="222" t="e">
        <f t="shared" ref="L25:R25" si="2">L24-L84-L92</f>
        <v>#REF!</v>
      </c>
      <c r="M25" s="222" t="e">
        <f t="shared" si="2"/>
        <v>#REF!</v>
      </c>
      <c r="N25" s="222" t="e">
        <f t="shared" si="2"/>
        <v>#REF!</v>
      </c>
      <c r="O25" s="222" t="e">
        <f t="shared" si="2"/>
        <v>#REF!</v>
      </c>
      <c r="P25" s="222" t="e">
        <f t="shared" si="2"/>
        <v>#REF!</v>
      </c>
      <c r="Q25" s="222" t="e">
        <f t="shared" si="2"/>
        <v>#REF!</v>
      </c>
      <c r="R25" s="222" t="e">
        <f t="shared" si="2"/>
        <v>#REF!</v>
      </c>
    </row>
    <row r="26" spans="2:23" x14ac:dyDescent="0.25">
      <c r="C26" s="216" t="s">
        <v>405</v>
      </c>
      <c r="D26" s="216"/>
      <c r="E26" s="216"/>
      <c r="F26" s="216"/>
      <c r="G26" s="216"/>
      <c r="H26" s="216"/>
      <c r="I26" s="216"/>
      <c r="J26" s="216"/>
      <c r="K26" s="216"/>
      <c r="L26" s="275"/>
      <c r="M26" s="293">
        <v>6</v>
      </c>
      <c r="N26" s="216"/>
      <c r="O26" s="216"/>
      <c r="P26" s="216"/>
      <c r="Q26" s="216"/>
      <c r="R26" s="216"/>
    </row>
    <row r="27" spans="2:23" x14ac:dyDescent="0.25">
      <c r="C27" s="227" t="s">
        <v>472</v>
      </c>
      <c r="D27" s="244"/>
      <c r="E27" s="244"/>
      <c r="F27" s="244"/>
      <c r="G27" s="244"/>
      <c r="H27" s="244"/>
      <c r="I27" s="244"/>
      <c r="J27" s="244"/>
      <c r="K27" s="282" t="e">
        <f ca="1">M29/L20</f>
        <v>#REF!</v>
      </c>
      <c r="L27" s="229"/>
      <c r="M27" s="229"/>
      <c r="N27" s="229" t="e">
        <f>M29</f>
        <v>#REF!</v>
      </c>
      <c r="O27" s="229" t="e">
        <f>N29</f>
        <v>#REF!</v>
      </c>
      <c r="P27" s="229" t="e">
        <f>O29</f>
        <v>#REF!</v>
      </c>
      <c r="Q27" s="229" t="e">
        <f>P29</f>
        <v>#REF!</v>
      </c>
      <c r="R27" s="229" t="e">
        <f>Q29</f>
        <v>#REF!</v>
      </c>
    </row>
    <row r="28" spans="2:23" x14ac:dyDescent="0.25">
      <c r="C28" s="216"/>
      <c r="D28" s="216"/>
      <c r="E28" s="216"/>
      <c r="F28" s="216"/>
      <c r="G28" s="216"/>
      <c r="H28" s="216"/>
      <c r="I28" s="216"/>
      <c r="J28" s="216"/>
      <c r="K28" s="297">
        <v>0.5</v>
      </c>
      <c r="L28" s="301" t="s">
        <v>469</v>
      </c>
      <c r="M28" s="226"/>
      <c r="N28" s="223" t="e">
        <f>-N39*$K$28</f>
        <v>#REF!</v>
      </c>
      <c r="O28" s="223" t="e">
        <f>-O39*$K$28</f>
        <v>#REF!</v>
      </c>
      <c r="P28" s="223" t="e">
        <f>-P39*$K$28</f>
        <v>#REF!</v>
      </c>
      <c r="Q28" s="223" t="e">
        <f>-Q39*$K$28</f>
        <v>#REF!</v>
      </c>
      <c r="R28" s="226"/>
    </row>
    <row r="29" spans="2:23" x14ac:dyDescent="0.25">
      <c r="L29" s="295" t="s">
        <v>470</v>
      </c>
      <c r="M29" s="229" t="e">
        <f>M25*M26</f>
        <v>#REF!</v>
      </c>
      <c r="N29" s="218" t="e">
        <f>N27+N28</f>
        <v>#REF!</v>
      </c>
      <c r="O29" s="218" t="e">
        <f>O27+O28</f>
        <v>#REF!</v>
      </c>
      <c r="P29" s="218" t="e">
        <f>P27+P28</f>
        <v>#REF!</v>
      </c>
      <c r="Q29" s="218" t="e">
        <f>Q27+Q28</f>
        <v>#REF!</v>
      </c>
    </row>
    <row r="30" spans="2:23" x14ac:dyDescent="0.25">
      <c r="L30" s="295"/>
      <c r="M30" s="226"/>
      <c r="N30" s="218"/>
      <c r="O30" s="218"/>
      <c r="P30" s="218"/>
      <c r="Q30" s="218"/>
    </row>
    <row r="31" spans="2:23" x14ac:dyDescent="0.25">
      <c r="L31" s="295"/>
      <c r="M31" s="226"/>
      <c r="N31" s="218"/>
      <c r="O31" s="218"/>
      <c r="P31" s="218"/>
      <c r="Q31" s="218"/>
    </row>
    <row r="32" spans="2:23" x14ac:dyDescent="0.25">
      <c r="K32" s="8" t="s">
        <v>461</v>
      </c>
      <c r="W32" s="295" t="s">
        <v>231</v>
      </c>
    </row>
    <row r="33" spans="2:26" x14ac:dyDescent="0.25">
      <c r="K33" s="7" t="s">
        <v>18</v>
      </c>
      <c r="M33" s="218"/>
      <c r="N33" s="218" t="e">
        <f>N25</f>
        <v>#REF!</v>
      </c>
      <c r="O33" s="218" t="e">
        <f>O25</f>
        <v>#REF!</v>
      </c>
      <c r="P33" s="218" t="e">
        <f>P25</f>
        <v>#REF!</v>
      </c>
      <c r="Q33" s="218" t="e">
        <f>Q25</f>
        <v>#REF!</v>
      </c>
      <c r="W33" s="7" t="s">
        <v>451</v>
      </c>
      <c r="X33" s="7"/>
      <c r="Y33" s="250">
        <f ca="1">LBO!T17</f>
        <v>227.01158852576069</v>
      </c>
    </row>
    <row r="34" spans="2:26" x14ac:dyDescent="0.25">
      <c r="K34" s="298" t="s">
        <v>462</v>
      </c>
      <c r="M34" s="217"/>
      <c r="N34" s="217" t="e">
        <f>N110</f>
        <v>#REF!</v>
      </c>
      <c r="O34" s="217" t="e">
        <f>O110</f>
        <v>#REF!</v>
      </c>
      <c r="P34" s="217" t="e">
        <f>P110</f>
        <v>#REF!</v>
      </c>
      <c r="Q34" s="217" t="e">
        <f>Q110</f>
        <v>#REF!</v>
      </c>
      <c r="W34" s="232" t="s">
        <v>454</v>
      </c>
      <c r="Y34" s="221" t="e">
        <f>-SUM(N99:Q99)</f>
        <v>#REF!</v>
      </c>
    </row>
    <row r="35" spans="2:26" x14ac:dyDescent="0.25">
      <c r="K35" s="298" t="s">
        <v>463</v>
      </c>
      <c r="M35" s="217"/>
      <c r="N35" s="217" t="e">
        <f>N109</f>
        <v>#REF!</v>
      </c>
      <c r="O35" s="217" t="e">
        <f>O109</f>
        <v>#REF!</v>
      </c>
      <c r="P35" s="217" t="e">
        <f>P109</f>
        <v>#REF!</v>
      </c>
      <c r="Q35" s="217" t="e">
        <f>Q109</f>
        <v>#REF!</v>
      </c>
      <c r="W35" s="232" t="s">
        <v>422</v>
      </c>
      <c r="Y35" s="221" t="e">
        <f ca="1">Z35*S37*(1-K27)*(1-S38)</f>
        <v>#REF!</v>
      </c>
      <c r="Z35" s="248">
        <f ca="1">(LBO!J178+LBO!K178+LBO!L178+LBO!M178)*-1</f>
        <v>187.5</v>
      </c>
    </row>
    <row r="36" spans="2:26" x14ac:dyDescent="0.25">
      <c r="K36" s="298" t="s">
        <v>464</v>
      </c>
      <c r="M36" s="217"/>
      <c r="N36" s="217" t="e">
        <f ca="1">-N27*LBO!$I$15</f>
        <v>#REF!</v>
      </c>
      <c r="O36" s="217" t="e">
        <f ca="1">-O27*LBO!$I$15</f>
        <v>#REF!</v>
      </c>
      <c r="P36" s="217" t="e">
        <f ca="1">-P27*LBO!$I$15</f>
        <v>#REF!</v>
      </c>
      <c r="Q36" s="217" t="e">
        <f ca="1">-Q27*LBO!$I$15</f>
        <v>#REF!</v>
      </c>
      <c r="W36" s="283" t="s">
        <v>420</v>
      </c>
      <c r="X36" s="216"/>
      <c r="Y36" s="240" t="e">
        <f>SUM(N102:Q102)*S38</f>
        <v>#REF!</v>
      </c>
      <c r="Z36" s="7"/>
    </row>
    <row r="37" spans="2:26" x14ac:dyDescent="0.25">
      <c r="K37" s="298" t="s">
        <v>465</v>
      </c>
      <c r="N37" s="217" t="e">
        <f ca="1">(N33+N113+$S$37*N36)*-$S$38</f>
        <v>#REF!</v>
      </c>
      <c r="O37" s="217" t="e">
        <f ca="1">(O33+O113+$S$37*O36)*-$S$38</f>
        <v>#REF!</v>
      </c>
      <c r="P37" s="217" t="e">
        <f ca="1">(P33+P113+$S$37*P36)*-$S$38</f>
        <v>#REF!</v>
      </c>
      <c r="Q37" s="217" t="e">
        <f ca="1">(Q33+Q113+$S$37*Q36)*-$S$38</f>
        <v>#REF!</v>
      </c>
      <c r="S37" s="247">
        <f>LBO!E108</f>
        <v>0.3</v>
      </c>
      <c r="T37" s="295" t="s">
        <v>468</v>
      </c>
      <c r="W37" s="224" t="s">
        <v>455</v>
      </c>
      <c r="X37" s="224"/>
      <c r="Y37" s="225" t="e">
        <f ca="1">Y34+Y35+Y36</f>
        <v>#REF!</v>
      </c>
      <c r="Z37" s="7"/>
    </row>
    <row r="38" spans="2:26" x14ac:dyDescent="0.25">
      <c r="K38" s="298" t="s">
        <v>466</v>
      </c>
      <c r="N38" s="217">
        <f>'LBO Link'!I28</f>
        <v>0</v>
      </c>
      <c r="O38" s="217">
        <f>'LBO Link'!J28</f>
        <v>0</v>
      </c>
      <c r="P38" s="217">
        <f>'LBO Link'!K28</f>
        <v>0</v>
      </c>
      <c r="Q38" s="217">
        <f>'LBO Link'!L28</f>
        <v>0</v>
      </c>
      <c r="S38" s="247">
        <f>LBO!E52</f>
        <v>0.25</v>
      </c>
      <c r="T38" s="295" t="s">
        <v>197</v>
      </c>
      <c r="W38" s="227" t="s">
        <v>456</v>
      </c>
      <c r="X38" s="227"/>
      <c r="Y38" s="228" t="e">
        <f ca="1">Y33+Y37</f>
        <v>#REF!</v>
      </c>
      <c r="Z38" s="302" t="e">
        <f ca="1">SUM(M39:Q39)-Y38</f>
        <v>#REF!</v>
      </c>
    </row>
    <row r="39" spans="2:26" x14ac:dyDescent="0.25">
      <c r="K39" s="299" t="s">
        <v>111</v>
      </c>
      <c r="M39" s="250">
        <f ca="1">LBO!N41</f>
        <v>35.593817857142845</v>
      </c>
      <c r="N39" s="218" t="e">
        <f>SUM(N33:N38)</f>
        <v>#REF!</v>
      </c>
      <c r="O39" s="218" t="e">
        <f>SUM(O33:O38)</f>
        <v>#REF!</v>
      </c>
      <c r="P39" s="218" t="e">
        <f>SUM(P33:P38)</f>
        <v>#REF!</v>
      </c>
      <c r="Q39" s="218" t="e">
        <f>SUM(Q33:Q38)</f>
        <v>#REF!</v>
      </c>
      <c r="Y39" s="217"/>
      <c r="Z39" s="303" t="s">
        <v>440</v>
      </c>
    </row>
    <row r="40" spans="2:26" x14ac:dyDescent="0.25">
      <c r="K40" s="299" t="s">
        <v>471</v>
      </c>
      <c r="M40" s="217">
        <f ca="1">M39+L40</f>
        <v>35.593817857142845</v>
      </c>
      <c r="N40" s="217" t="e">
        <f ca="1">N39+M40</f>
        <v>#REF!</v>
      </c>
      <c r="O40" s="217" t="e">
        <f ca="1">O39+N40</f>
        <v>#REF!</v>
      </c>
      <c r="P40" s="217" t="e">
        <f ca="1">P39+O40</f>
        <v>#REF!</v>
      </c>
      <c r="Q40" s="217" t="e">
        <f ca="1">Q39+P40</f>
        <v>#REF!</v>
      </c>
    </row>
    <row r="41" spans="2:26" x14ac:dyDescent="0.25">
      <c r="K41" s="298"/>
    </row>
    <row r="43" spans="2:26" x14ac:dyDescent="0.25">
      <c r="G43" s="7"/>
      <c r="H43" s="288"/>
      <c r="J43" s="246"/>
      <c r="K43" s="246"/>
      <c r="L43" s="284"/>
      <c r="M43" s="285"/>
      <c r="N43" s="286"/>
    </row>
    <row r="44" spans="2:26" s="7" customFormat="1" x14ac:dyDescent="0.25">
      <c r="B44" s="5"/>
      <c r="C44" s="7" t="s">
        <v>411</v>
      </c>
      <c r="M44" s="218" t="e">
        <f>M24-M25</f>
        <v>#REF!</v>
      </c>
      <c r="Q44" s="218" t="e">
        <f>Q25</f>
        <v>#REF!</v>
      </c>
    </row>
    <row r="45" spans="2:26" ht="13.2" customHeight="1" x14ac:dyDescent="0.25">
      <c r="C45" s="2" t="s">
        <v>412</v>
      </c>
      <c r="M45" s="304">
        <v>9.7351282196141771</v>
      </c>
      <c r="Q45" s="296">
        <f ca="1">exitmultiple</f>
        <v>15</v>
      </c>
    </row>
    <row r="46" spans="2:26" s="7" customFormat="1" x14ac:dyDescent="0.25">
      <c r="B46" s="5"/>
      <c r="C46" s="7" t="s">
        <v>413</v>
      </c>
      <c r="M46" s="218" t="e">
        <f>M44*M45</f>
        <v>#REF!</v>
      </c>
      <c r="Q46" s="218" t="e">
        <f ca="1">Q44*Q45</f>
        <v>#REF!</v>
      </c>
    </row>
    <row r="47" spans="2:26" x14ac:dyDescent="0.25">
      <c r="C47" s="2" t="s">
        <v>427</v>
      </c>
      <c r="M47" s="217" t="e">
        <f ca="1">M21</f>
        <v>#REF!</v>
      </c>
      <c r="Q47" s="217" t="e">
        <f ca="1">-N27+Q40</f>
        <v>#REF!</v>
      </c>
      <c r="S47" s="8" t="s">
        <v>231</v>
      </c>
    </row>
    <row r="48" spans="2:26" s="7" customFormat="1" x14ac:dyDescent="0.25">
      <c r="B48" s="5"/>
      <c r="C48" s="224" t="s">
        <v>258</v>
      </c>
      <c r="D48" s="224"/>
      <c r="E48" s="224"/>
      <c r="F48" s="224"/>
      <c r="G48" s="224"/>
      <c r="H48" s="224"/>
      <c r="I48" s="224"/>
      <c r="J48" s="224"/>
      <c r="K48" s="224"/>
      <c r="L48" s="224"/>
      <c r="M48" s="226" t="e">
        <f>SUM(M46:M47)</f>
        <v>#REF!</v>
      </c>
      <c r="N48" s="224"/>
      <c r="O48" s="224"/>
      <c r="P48" s="224"/>
      <c r="Q48" s="226" t="e">
        <f ca="1">Q46+Q47</f>
        <v>#REF!</v>
      </c>
      <c r="S48" s="7" t="s">
        <v>459</v>
      </c>
      <c r="T48" s="307">
        <f ca="1">E53*(1+Y48)^5</f>
        <v>1432.5948748800004</v>
      </c>
      <c r="W48" s="17" t="s">
        <v>135</v>
      </c>
      <c r="X48" s="13"/>
      <c r="Y48" s="305">
        <f>LBO!E49</f>
        <v>0.08</v>
      </c>
    </row>
    <row r="49" spans="2:25" x14ac:dyDescent="0.25">
      <c r="C49" s="227" t="s">
        <v>45</v>
      </c>
      <c r="D49" s="244" t="s">
        <v>428</v>
      </c>
      <c r="E49" s="244"/>
      <c r="F49" s="244"/>
      <c r="G49" s="244"/>
      <c r="I49" s="244"/>
      <c r="J49" s="244"/>
      <c r="K49" s="244"/>
      <c r="L49" s="281">
        <f ca="1">LBO!S20</f>
        <v>0.95787136924741578</v>
      </c>
      <c r="M49" s="229" t="e">
        <f ca="1">M48*L49</f>
        <v>#REF!</v>
      </c>
      <c r="N49" s="244"/>
      <c r="O49" s="244"/>
      <c r="P49" s="244"/>
      <c r="Q49" s="229" t="e">
        <f ca="1">Q48*L49</f>
        <v>#REF!</v>
      </c>
      <c r="S49" s="295" t="s">
        <v>458</v>
      </c>
      <c r="T49" s="230" t="e">
        <f ca="1">(Q48+M48-T48)*Y49</f>
        <v>#REF!</v>
      </c>
      <c r="W49" s="19" t="s">
        <v>139</v>
      </c>
      <c r="X49" s="20"/>
      <c r="Y49" s="305">
        <f>LBO!E50</f>
        <v>0.1</v>
      </c>
    </row>
    <row r="50" spans="2:25" x14ac:dyDescent="0.25">
      <c r="S50" s="306" t="s">
        <v>475</v>
      </c>
      <c r="T50" s="217" t="e">
        <f ca="1">(Q48-Q49+M48-M49)</f>
        <v>#REF!</v>
      </c>
    </row>
    <row r="51" spans="2:25" x14ac:dyDescent="0.25">
      <c r="C51" s="8" t="s">
        <v>476</v>
      </c>
    </row>
    <row r="52" spans="2:25" x14ac:dyDescent="0.25">
      <c r="C52" s="266" t="s">
        <v>429</v>
      </c>
    </row>
    <row r="53" spans="2:25" s="7" customFormat="1" x14ac:dyDescent="0.25">
      <c r="B53" s="5"/>
      <c r="C53" s="7" t="s">
        <v>433</v>
      </c>
      <c r="E53" s="250">
        <f ca="1">LBO!D20</f>
        <v>975</v>
      </c>
    </row>
    <row r="54" spans="2:25" x14ac:dyDescent="0.25">
      <c r="B54" s="12"/>
      <c r="C54" s="234" t="s">
        <v>434</v>
      </c>
      <c r="E54" s="217" t="e">
        <f ca="1">-M49</f>
        <v>#REF!</v>
      </c>
      <c r="F54" s="249" t="e">
        <f ca="1">E54/E53</f>
        <v>#REF!</v>
      </c>
    </row>
    <row r="55" spans="2:25" x14ac:dyDescent="0.25">
      <c r="C55" s="7" t="s">
        <v>435</v>
      </c>
      <c r="D55" s="7"/>
      <c r="E55" s="218" t="e">
        <f ca="1">SUM(E53:E54)</f>
        <v>#REF!</v>
      </c>
      <c r="F55" s="217"/>
    </row>
    <row r="56" spans="2:25" x14ac:dyDescent="0.25">
      <c r="C56" s="7"/>
      <c r="D56" s="7"/>
      <c r="E56" s="218"/>
      <c r="F56" s="217"/>
    </row>
    <row r="57" spans="2:25" x14ac:dyDescent="0.25">
      <c r="C57" s="224" t="s">
        <v>481</v>
      </c>
      <c r="D57" s="216"/>
      <c r="E57" s="226" t="e">
        <f ca="1">Q49</f>
        <v>#REF!</v>
      </c>
    </row>
    <row r="58" spans="2:25" x14ac:dyDescent="0.25">
      <c r="C58" s="241" t="s">
        <v>162</v>
      </c>
      <c r="D58" s="241"/>
      <c r="E58" s="277" t="e">
        <f ca="1">E57/E55</f>
        <v>#REF!</v>
      </c>
    </row>
    <row r="59" spans="2:25" s="245" customFormat="1" x14ac:dyDescent="0.25">
      <c r="B59" s="14"/>
      <c r="C59" s="276" t="s">
        <v>430</v>
      </c>
      <c r="D59" s="276"/>
      <c r="E59" s="294">
        <f ca="1">LBO!$O$2</f>
        <v>2.4325052361629074</v>
      </c>
    </row>
    <row r="60" spans="2:25" s="245" customFormat="1" x14ac:dyDescent="0.25">
      <c r="B60" s="14"/>
      <c r="C60" s="277" t="s">
        <v>436</v>
      </c>
      <c r="D60" s="277"/>
      <c r="E60" s="277" t="e">
        <f ca="1">E58-E59</f>
        <v>#REF!</v>
      </c>
    </row>
    <row r="62" spans="2:25" x14ac:dyDescent="0.25">
      <c r="C62" s="8" t="s">
        <v>478</v>
      </c>
    </row>
    <row r="63" spans="2:25" x14ac:dyDescent="0.25">
      <c r="C63" s="266" t="s">
        <v>429</v>
      </c>
      <c r="R63" s="7" t="s">
        <v>479</v>
      </c>
    </row>
    <row r="64" spans="2:25" x14ac:dyDescent="0.25">
      <c r="C64" s="7" t="s">
        <v>433</v>
      </c>
      <c r="D64" s="7"/>
      <c r="E64" s="250">
        <f ca="1">E53</f>
        <v>975</v>
      </c>
      <c r="Q64" s="251" t="e">
        <f ca="1">E69</f>
        <v>#REF!</v>
      </c>
      <c r="R64" s="304">
        <v>7</v>
      </c>
      <c r="S64" s="304">
        <v>9.7351282196141771</v>
      </c>
      <c r="T64" s="304">
        <v>12</v>
      </c>
    </row>
    <row r="65" spans="2:21" x14ac:dyDescent="0.25">
      <c r="C65" s="234" t="s">
        <v>434</v>
      </c>
      <c r="E65" s="217">
        <v>0</v>
      </c>
      <c r="O65" s="295" t="s">
        <v>480</v>
      </c>
      <c r="Q65" s="304">
        <v>7</v>
      </c>
      <c r="R65" s="308" t="e">
        <f t="dataTable" ref="R65:T67" dt2D="1" dtr="1" r1="Q45" r2="M45" ca="1"/>
        <v>#REF!</v>
      </c>
      <c r="S65" s="308" t="e">
        <v>#REF!</v>
      </c>
      <c r="T65" s="308" t="e">
        <v>#REF!</v>
      </c>
    </row>
    <row r="66" spans="2:21" x14ac:dyDescent="0.25">
      <c r="C66" s="7" t="s">
        <v>435</v>
      </c>
      <c r="D66" s="7"/>
      <c r="E66" s="218">
        <f ca="1">SUM(E64:E65)</f>
        <v>975</v>
      </c>
      <c r="Q66" s="304">
        <v>9.7351282196141771</v>
      </c>
      <c r="R66" s="308" t="e">
        <v>#REF!</v>
      </c>
      <c r="S66" s="308" t="e">
        <v>#REF!</v>
      </c>
      <c r="T66" s="308" t="e">
        <v>#REF!</v>
      </c>
    </row>
    <row r="67" spans="2:21" x14ac:dyDescent="0.25">
      <c r="C67" s="216"/>
      <c r="D67" s="216"/>
      <c r="E67" s="216"/>
      <c r="Q67" s="304">
        <v>12</v>
      </c>
      <c r="R67" s="308" t="e">
        <v>#REF!</v>
      </c>
      <c r="S67" s="308" t="e">
        <v>#REF!</v>
      </c>
      <c r="T67" s="308" t="e">
        <v>#REF!</v>
      </c>
    </row>
    <row r="68" spans="2:21" x14ac:dyDescent="0.25">
      <c r="C68" s="224" t="s">
        <v>481</v>
      </c>
      <c r="D68" s="216"/>
      <c r="E68" s="226" t="e">
        <f ca="1">M49+Q49</f>
        <v>#REF!</v>
      </c>
      <c r="Q68" s="304"/>
      <c r="R68" s="308"/>
      <c r="S68" s="308"/>
      <c r="T68" s="308"/>
    </row>
    <row r="69" spans="2:21" x14ac:dyDescent="0.25">
      <c r="C69" s="241" t="s">
        <v>162</v>
      </c>
      <c r="D69" s="241"/>
      <c r="E69" s="277" t="e">
        <f ca="1">E68/E66</f>
        <v>#REF!</v>
      </c>
    </row>
    <row r="70" spans="2:21" x14ac:dyDescent="0.25">
      <c r="C70" s="276" t="s">
        <v>430</v>
      </c>
      <c r="D70" s="276"/>
      <c r="E70" s="294">
        <f ca="1">LBO!$O$2</f>
        <v>2.4325052361629074</v>
      </c>
    </row>
    <row r="71" spans="2:21" x14ac:dyDescent="0.25">
      <c r="C71" s="277" t="s">
        <v>436</v>
      </c>
      <c r="D71" s="277"/>
      <c r="E71" s="277" t="e">
        <f ca="1">E69-E70</f>
        <v>#REF!</v>
      </c>
    </row>
    <row r="74" spans="2:21" x14ac:dyDescent="0.25">
      <c r="B74" s="34">
        <f ca="1">MAX(OFFSET($B$1,0,0,ROW(B74)-1))+1</f>
        <v>2</v>
      </c>
      <c r="C74" s="35" t="s">
        <v>17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</row>
    <row r="76" spans="2:21" x14ac:dyDescent="0.25">
      <c r="C76" s="2" t="s">
        <v>370</v>
      </c>
      <c r="I76" s="248" t="e">
        <f>#REF!</f>
        <v>#REF!</v>
      </c>
      <c r="J76" s="248" t="e">
        <f>#REF!</f>
        <v>#REF!</v>
      </c>
      <c r="K76" s="248" t="e">
        <f>#REF!</f>
        <v>#REF!</v>
      </c>
      <c r="L76" s="248" t="e">
        <f>#REF!</f>
        <v>#REF!</v>
      </c>
      <c r="M76" s="248" t="e">
        <f>#REF!</f>
        <v>#REF!</v>
      </c>
      <c r="N76" s="248" t="e">
        <f>#REF!</f>
        <v>#REF!</v>
      </c>
      <c r="O76" s="248" t="e">
        <f>#REF!</f>
        <v>#REF!</v>
      </c>
      <c r="P76" s="248" t="e">
        <f>#REF!</f>
        <v>#REF!</v>
      </c>
      <c r="Q76" s="248" t="e">
        <f>#REF!</f>
        <v>#REF!</v>
      </c>
      <c r="R76" s="248" t="e">
        <f>#REF!</f>
        <v>#REF!</v>
      </c>
    </row>
    <row r="77" spans="2:21" x14ac:dyDescent="0.25">
      <c r="C77" s="216" t="s">
        <v>386</v>
      </c>
      <c r="I77" s="248" t="e">
        <f>#REF!</f>
        <v>#REF!</v>
      </c>
      <c r="J77" s="248" t="e">
        <f>#REF!</f>
        <v>#REF!</v>
      </c>
      <c r="K77" s="248" t="e">
        <f>#REF!</f>
        <v>#REF!</v>
      </c>
      <c r="L77" s="248" t="e">
        <f>#REF!</f>
        <v>#REF!</v>
      </c>
      <c r="M77" s="248" t="e">
        <f>#REF!</f>
        <v>#REF!</v>
      </c>
      <c r="N77" s="248" t="e">
        <f>#REF!</f>
        <v>#REF!</v>
      </c>
      <c r="O77" s="248" t="e">
        <f>#REF!</f>
        <v>#REF!</v>
      </c>
      <c r="P77" s="248" t="e">
        <f>#REF!</f>
        <v>#REF!</v>
      </c>
      <c r="Q77" s="248" t="e">
        <f>#REF!</f>
        <v>#REF!</v>
      </c>
      <c r="R77" s="248" t="e">
        <f>#REF!</f>
        <v>#REF!</v>
      </c>
    </row>
    <row r="78" spans="2:21" x14ac:dyDescent="0.25">
      <c r="C78" s="216"/>
      <c r="I78" s="248"/>
      <c r="J78" s="248"/>
      <c r="K78" s="248"/>
      <c r="L78" s="248"/>
      <c r="M78" s="248"/>
      <c r="N78" s="248"/>
      <c r="O78" s="248"/>
      <c r="P78" s="248"/>
      <c r="Q78" s="248"/>
      <c r="R78" s="248"/>
    </row>
    <row r="79" spans="2:21" x14ac:dyDescent="0.25">
      <c r="C79" s="300" t="s">
        <v>178</v>
      </c>
      <c r="H79" s="248"/>
      <c r="I79" s="248" t="e">
        <f>#REF!</f>
        <v>#REF!</v>
      </c>
      <c r="J79" s="248" t="e">
        <f>#REF!</f>
        <v>#REF!</v>
      </c>
      <c r="K79" s="248" t="e">
        <f>#REF!</f>
        <v>#REF!</v>
      </c>
      <c r="L79" s="248" t="e">
        <f>#REF!</f>
        <v>#REF!</v>
      </c>
      <c r="M79" s="248" t="e">
        <f>#REF!</f>
        <v>#REF!</v>
      </c>
      <c r="N79" s="248" t="e">
        <f>#REF!</f>
        <v>#REF!</v>
      </c>
      <c r="O79" s="248" t="e">
        <f>#REF!</f>
        <v>#REF!</v>
      </c>
      <c r="P79" s="248" t="e">
        <f>#REF!</f>
        <v>#REF!</v>
      </c>
      <c r="Q79" s="248" t="e">
        <f>#REF!</f>
        <v>#REF!</v>
      </c>
      <c r="R79" s="248" t="e">
        <f>#REF!</f>
        <v>#REF!</v>
      </c>
    </row>
    <row r="81" spans="1:52" x14ac:dyDescent="0.25">
      <c r="B81" s="34"/>
      <c r="C81" s="35" t="s">
        <v>410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</row>
    <row r="82" spans="1:52" s="289" customFormat="1" x14ac:dyDescent="0.25">
      <c r="A82" s="290"/>
      <c r="B82" s="291"/>
      <c r="C82" s="290" t="s">
        <v>452</v>
      </c>
      <c r="D82" s="290"/>
      <c r="E82" s="290"/>
      <c r="F82" s="290"/>
      <c r="G82" s="290"/>
      <c r="H82" s="292" t="e">
        <f>#REF!</f>
        <v>#REF!</v>
      </c>
      <c r="I82" s="292" t="e">
        <f>#REF!</f>
        <v>#REF!</v>
      </c>
      <c r="J82" s="292" t="e">
        <f>#REF!</f>
        <v>#REF!</v>
      </c>
      <c r="K82" s="292" t="e">
        <f>#REF!</f>
        <v>#REF!</v>
      </c>
      <c r="L82" s="292" t="e">
        <f>#REF!</f>
        <v>#REF!</v>
      </c>
      <c r="M82" s="292" t="e">
        <f>#REF!</f>
        <v>#REF!</v>
      </c>
      <c r="N82" s="292" t="e">
        <f>#REF!</f>
        <v>#REF!</v>
      </c>
      <c r="O82" s="292" t="e">
        <f>#REF!</f>
        <v>#REF!</v>
      </c>
      <c r="P82" s="292" t="e">
        <f>#REF!</f>
        <v>#REF!</v>
      </c>
      <c r="Q82" s="292" t="e">
        <f>#REF!</f>
        <v>#REF!</v>
      </c>
      <c r="R82" s="292" t="e">
        <f>#REF!</f>
        <v>#REF!</v>
      </c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</row>
    <row r="83" spans="1:52" s="238" customFormat="1" x14ac:dyDescent="0.25">
      <c r="B83" s="34"/>
      <c r="C83" s="239"/>
    </row>
    <row r="84" spans="1:52" x14ac:dyDescent="0.25">
      <c r="C84" s="2" t="s">
        <v>388</v>
      </c>
      <c r="H84" s="248" t="e">
        <f>#REF!</f>
        <v>#REF!</v>
      </c>
      <c r="I84" s="248" t="e">
        <f>#REF!</f>
        <v>#REF!</v>
      </c>
      <c r="J84" s="248" t="e">
        <f>#REF!</f>
        <v>#REF!</v>
      </c>
      <c r="K84" s="248" t="e">
        <f>#REF!</f>
        <v>#REF!</v>
      </c>
      <c r="L84" s="248" t="e">
        <f>#REF!</f>
        <v>#REF!</v>
      </c>
      <c r="M84" s="248" t="e">
        <f>#REF!</f>
        <v>#REF!</v>
      </c>
      <c r="N84" s="248" t="e">
        <f>#REF!</f>
        <v>#REF!</v>
      </c>
      <c r="O84" s="248" t="e">
        <f>#REF!</f>
        <v>#REF!</v>
      </c>
      <c r="P84" s="248" t="e">
        <f>#REF!</f>
        <v>#REF!</v>
      </c>
      <c r="Q84" s="248" t="e">
        <f>#REF!</f>
        <v>#REF!</v>
      </c>
      <c r="R84" s="248" t="e">
        <f>#REF!</f>
        <v>#REF!</v>
      </c>
    </row>
    <row r="85" spans="1:52" x14ac:dyDescent="0.25">
      <c r="C85" s="2" t="s">
        <v>370</v>
      </c>
      <c r="H85" s="242"/>
      <c r="I85" s="221" t="e">
        <f>I$76*I$82</f>
        <v>#REF!</v>
      </c>
      <c r="J85" s="221" t="e">
        <f t="shared" ref="J85:R85" si="3">J$76*J$82</f>
        <v>#REF!</v>
      </c>
      <c r="K85" s="221" t="e">
        <f t="shared" si="3"/>
        <v>#REF!</v>
      </c>
      <c r="L85" s="221" t="e">
        <f t="shared" si="3"/>
        <v>#REF!</v>
      </c>
      <c r="M85" s="221" t="e">
        <f t="shared" si="3"/>
        <v>#REF!</v>
      </c>
      <c r="N85" s="221" t="e">
        <f t="shared" si="3"/>
        <v>#REF!</v>
      </c>
      <c r="O85" s="221" t="e">
        <f t="shared" si="3"/>
        <v>#REF!</v>
      </c>
      <c r="P85" s="221" t="e">
        <f t="shared" si="3"/>
        <v>#REF!</v>
      </c>
      <c r="Q85" s="221" t="e">
        <f t="shared" si="3"/>
        <v>#REF!</v>
      </c>
      <c r="R85" s="221" t="e">
        <f t="shared" si="3"/>
        <v>#REF!</v>
      </c>
    </row>
    <row r="86" spans="1:52" x14ac:dyDescent="0.25">
      <c r="C86" s="216" t="s">
        <v>386</v>
      </c>
      <c r="D86" s="216"/>
      <c r="E86" s="216"/>
      <c r="F86" s="216"/>
      <c r="G86" s="216"/>
      <c r="H86" s="268"/>
      <c r="I86" s="221" t="e">
        <f>I$77*I$82</f>
        <v>#REF!</v>
      </c>
      <c r="J86" s="221" t="e">
        <f t="shared" ref="J86:R86" si="4">J$77*J$82</f>
        <v>#REF!</v>
      </c>
      <c r="K86" s="221" t="e">
        <f t="shared" si="4"/>
        <v>#REF!</v>
      </c>
      <c r="L86" s="221" t="e">
        <f t="shared" si="4"/>
        <v>#REF!</v>
      </c>
      <c r="M86" s="221" t="e">
        <f t="shared" si="4"/>
        <v>#REF!</v>
      </c>
      <c r="N86" s="221" t="e">
        <f t="shared" si="4"/>
        <v>#REF!</v>
      </c>
      <c r="O86" s="221" t="e">
        <f t="shared" si="4"/>
        <v>#REF!</v>
      </c>
      <c r="P86" s="221" t="e">
        <f t="shared" si="4"/>
        <v>#REF!</v>
      </c>
      <c r="Q86" s="221" t="e">
        <f t="shared" si="4"/>
        <v>#REF!</v>
      </c>
      <c r="R86" s="221" t="e">
        <f t="shared" si="4"/>
        <v>#REF!</v>
      </c>
    </row>
    <row r="87" spans="1:52" x14ac:dyDescent="0.25">
      <c r="C87" s="227" t="s">
        <v>387</v>
      </c>
      <c r="D87" s="227"/>
      <c r="E87" s="227"/>
      <c r="F87" s="227"/>
      <c r="G87" s="227"/>
      <c r="H87" s="243"/>
      <c r="I87" s="229" t="e">
        <f t="shared" ref="I87:Q87" si="5">I84+I85+I86</f>
        <v>#REF!</v>
      </c>
      <c r="J87" s="229" t="e">
        <f t="shared" si="5"/>
        <v>#REF!</v>
      </c>
      <c r="K87" s="229" t="e">
        <f t="shared" si="5"/>
        <v>#REF!</v>
      </c>
      <c r="L87" s="229" t="e">
        <f t="shared" si="5"/>
        <v>#REF!</v>
      </c>
      <c r="M87" s="229" t="e">
        <f t="shared" si="5"/>
        <v>#REF!</v>
      </c>
      <c r="N87" s="229" t="e">
        <f t="shared" si="5"/>
        <v>#REF!</v>
      </c>
      <c r="O87" s="229" t="e">
        <f t="shared" si="5"/>
        <v>#REF!</v>
      </c>
      <c r="P87" s="229" t="e">
        <f t="shared" si="5"/>
        <v>#REF!</v>
      </c>
      <c r="Q87" s="229" t="e">
        <f t="shared" si="5"/>
        <v>#REF!</v>
      </c>
      <c r="R87" s="229" t="e">
        <f>R84+R85+R86</f>
        <v>#REF!</v>
      </c>
    </row>
    <row r="89" spans="1:52" x14ac:dyDescent="0.25">
      <c r="C89" s="35" t="s">
        <v>392</v>
      </c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</row>
    <row r="90" spans="1:52" s="289" customFormat="1" x14ac:dyDescent="0.25">
      <c r="A90" s="290"/>
      <c r="B90" s="291"/>
      <c r="C90" s="290" t="s">
        <v>452</v>
      </c>
      <c r="D90" s="290"/>
      <c r="E90" s="290"/>
      <c r="F90" s="290"/>
      <c r="G90" s="290"/>
      <c r="H90" s="292" t="e">
        <f>#REF!</f>
        <v>#REF!</v>
      </c>
      <c r="I90" s="292" t="e">
        <f>#REF!</f>
        <v>#REF!</v>
      </c>
      <c r="J90" s="292" t="e">
        <f>#REF!</f>
        <v>#REF!</v>
      </c>
      <c r="K90" s="292" t="e">
        <f>#REF!</f>
        <v>#REF!</v>
      </c>
      <c r="L90" s="292" t="e">
        <f>#REF!</f>
        <v>#REF!</v>
      </c>
      <c r="M90" s="292" t="e">
        <f>#REF!</f>
        <v>#REF!</v>
      </c>
      <c r="N90" s="292" t="e">
        <f>#REF!</f>
        <v>#REF!</v>
      </c>
      <c r="O90" s="292" t="e">
        <f>#REF!</f>
        <v>#REF!</v>
      </c>
      <c r="P90" s="292" t="e">
        <f>#REF!</f>
        <v>#REF!</v>
      </c>
      <c r="Q90" s="292" t="e">
        <f>#REF!</f>
        <v>#REF!</v>
      </c>
      <c r="R90" s="292" t="e">
        <f>#REF!</f>
        <v>#REF!</v>
      </c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  <c r="AX90" s="290"/>
      <c r="AY90" s="290"/>
      <c r="AZ90" s="290"/>
    </row>
    <row r="92" spans="1:52" x14ac:dyDescent="0.25">
      <c r="C92" s="2" t="s">
        <v>388</v>
      </c>
      <c r="H92" s="248" t="e">
        <f>#REF!</f>
        <v>#REF!</v>
      </c>
      <c r="I92" s="248" t="e">
        <f>#REF!</f>
        <v>#REF!</v>
      </c>
      <c r="J92" s="248" t="e">
        <f>#REF!</f>
        <v>#REF!</v>
      </c>
      <c r="K92" s="248" t="e">
        <f>#REF!</f>
        <v>#REF!</v>
      </c>
      <c r="L92" s="248" t="e">
        <f>#REF!</f>
        <v>#REF!</v>
      </c>
      <c r="M92" s="248" t="e">
        <f>#REF!</f>
        <v>#REF!</v>
      </c>
      <c r="N92" s="248" t="e">
        <f>#REF!</f>
        <v>#REF!</v>
      </c>
      <c r="O92" s="248" t="e">
        <f>#REF!</f>
        <v>#REF!</v>
      </c>
      <c r="P92" s="248" t="e">
        <f>#REF!</f>
        <v>#REF!</v>
      </c>
      <c r="Q92" s="248" t="e">
        <f>#REF!</f>
        <v>#REF!</v>
      </c>
      <c r="R92" s="248" t="e">
        <f>#REF!</f>
        <v>#REF!</v>
      </c>
    </row>
    <row r="93" spans="1:52" x14ac:dyDescent="0.25">
      <c r="C93" s="2" t="s">
        <v>370</v>
      </c>
      <c r="H93" s="242"/>
      <c r="I93" s="221" t="e">
        <f>I$76*I$90</f>
        <v>#REF!</v>
      </c>
      <c r="J93" s="221" t="e">
        <f t="shared" ref="J93:R93" si="6">J$76*J$90</f>
        <v>#REF!</v>
      </c>
      <c r="K93" s="221" t="e">
        <f t="shared" si="6"/>
        <v>#REF!</v>
      </c>
      <c r="L93" s="221" t="e">
        <f t="shared" si="6"/>
        <v>#REF!</v>
      </c>
      <c r="M93" s="221" t="e">
        <f t="shared" si="6"/>
        <v>#REF!</v>
      </c>
      <c r="N93" s="221" t="e">
        <f t="shared" si="6"/>
        <v>#REF!</v>
      </c>
      <c r="O93" s="221" t="e">
        <f t="shared" si="6"/>
        <v>#REF!</v>
      </c>
      <c r="P93" s="221" t="e">
        <f t="shared" si="6"/>
        <v>#REF!</v>
      </c>
      <c r="Q93" s="221" t="e">
        <f t="shared" si="6"/>
        <v>#REF!</v>
      </c>
      <c r="R93" s="221" t="e">
        <f t="shared" si="6"/>
        <v>#REF!</v>
      </c>
    </row>
    <row r="94" spans="1:52" x14ac:dyDescent="0.25">
      <c r="C94" s="216" t="s">
        <v>386</v>
      </c>
      <c r="D94" s="216"/>
      <c r="E94" s="216"/>
      <c r="F94" s="216"/>
      <c r="G94" s="216"/>
      <c r="H94" s="268"/>
      <c r="I94" s="221" t="e">
        <f>I$77*I$90</f>
        <v>#REF!</v>
      </c>
      <c r="J94" s="221" t="e">
        <f t="shared" ref="J94:R94" si="7">J$77*J$90</f>
        <v>#REF!</v>
      </c>
      <c r="K94" s="221" t="e">
        <f t="shared" si="7"/>
        <v>#REF!</v>
      </c>
      <c r="L94" s="221" t="e">
        <f t="shared" si="7"/>
        <v>#REF!</v>
      </c>
      <c r="M94" s="221" t="e">
        <f t="shared" si="7"/>
        <v>#REF!</v>
      </c>
      <c r="N94" s="221" t="e">
        <f t="shared" si="7"/>
        <v>#REF!</v>
      </c>
      <c r="O94" s="221" t="e">
        <f t="shared" si="7"/>
        <v>#REF!</v>
      </c>
      <c r="P94" s="221" t="e">
        <f t="shared" si="7"/>
        <v>#REF!</v>
      </c>
      <c r="Q94" s="221" t="e">
        <f t="shared" si="7"/>
        <v>#REF!</v>
      </c>
      <c r="R94" s="221" t="e">
        <f t="shared" si="7"/>
        <v>#REF!</v>
      </c>
    </row>
    <row r="95" spans="1:52" x14ac:dyDescent="0.25">
      <c r="C95" s="227" t="s">
        <v>387</v>
      </c>
      <c r="D95" s="227"/>
      <c r="E95" s="227"/>
      <c r="F95" s="227"/>
      <c r="G95" s="227"/>
      <c r="H95" s="243"/>
      <c r="I95" s="229" t="e">
        <f t="shared" ref="I95:Q95" si="8">I92+I93+I94</f>
        <v>#REF!</v>
      </c>
      <c r="J95" s="229" t="e">
        <f t="shared" si="8"/>
        <v>#REF!</v>
      </c>
      <c r="K95" s="229" t="e">
        <f t="shared" si="8"/>
        <v>#REF!</v>
      </c>
      <c r="L95" s="229" t="e">
        <f t="shared" si="8"/>
        <v>#REF!</v>
      </c>
      <c r="M95" s="229" t="e">
        <f t="shared" si="8"/>
        <v>#REF!</v>
      </c>
      <c r="N95" s="229" t="e">
        <f t="shared" si="8"/>
        <v>#REF!</v>
      </c>
      <c r="O95" s="229" t="e">
        <f t="shared" si="8"/>
        <v>#REF!</v>
      </c>
      <c r="P95" s="229" t="e">
        <f t="shared" si="8"/>
        <v>#REF!</v>
      </c>
      <c r="Q95" s="229" t="e">
        <f t="shared" si="8"/>
        <v>#REF!</v>
      </c>
      <c r="R95" s="229" t="e">
        <f>R92+R93+R94</f>
        <v>#REF!</v>
      </c>
    </row>
    <row r="97" spans="2:21" x14ac:dyDescent="0.25">
      <c r="C97" s="35" t="s">
        <v>453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</row>
    <row r="99" spans="2:21" x14ac:dyDescent="0.25">
      <c r="C99" s="2" t="s">
        <v>387</v>
      </c>
      <c r="L99" s="217" t="e">
        <f t="shared" ref="L99:Q99" si="9">L87+L95</f>
        <v>#REF!</v>
      </c>
      <c r="M99" s="218" t="e">
        <f t="shared" si="9"/>
        <v>#REF!</v>
      </c>
      <c r="N99" s="218" t="e">
        <f t="shared" si="9"/>
        <v>#REF!</v>
      </c>
      <c r="O99" s="218" t="e">
        <f t="shared" si="9"/>
        <v>#REF!</v>
      </c>
      <c r="P99" s="218" t="e">
        <f t="shared" si="9"/>
        <v>#REF!</v>
      </c>
      <c r="Q99" s="218" t="e">
        <f t="shared" si="9"/>
        <v>#REF!</v>
      </c>
    </row>
    <row r="100" spans="2:21" x14ac:dyDescent="0.25">
      <c r="M100" s="7"/>
      <c r="N100" s="7"/>
      <c r="O100" s="7"/>
      <c r="P100" s="7"/>
      <c r="Q100" s="7"/>
    </row>
    <row r="101" spans="2:21" x14ac:dyDescent="0.25">
      <c r="B101" s="21"/>
      <c r="C101" s="2" t="s">
        <v>423</v>
      </c>
      <c r="L101" s="217" t="e">
        <f t="shared" ref="L101:Q101" si="10">L84+L92</f>
        <v>#REF!</v>
      </c>
      <c r="M101" s="218" t="e">
        <f t="shared" si="10"/>
        <v>#REF!</v>
      </c>
      <c r="N101" s="218" t="e">
        <f t="shared" si="10"/>
        <v>#REF!</v>
      </c>
      <c r="O101" s="218" t="e">
        <f t="shared" si="10"/>
        <v>#REF!</v>
      </c>
      <c r="P101" s="218" t="e">
        <f t="shared" si="10"/>
        <v>#REF!</v>
      </c>
      <c r="Q101" s="218" t="e">
        <f t="shared" si="10"/>
        <v>#REF!</v>
      </c>
    </row>
    <row r="102" spans="2:21" x14ac:dyDescent="0.25">
      <c r="C102" s="2" t="s">
        <v>424</v>
      </c>
      <c r="E102" s="247" t="e">
        <f>SUM(#REF!)/SUM(#REF!)</f>
        <v>#REF!</v>
      </c>
      <c r="L102" s="217" t="e">
        <f t="shared" ref="L102:Q102" si="11">L101*$E$102</f>
        <v>#REF!</v>
      </c>
      <c r="M102" s="218" t="e">
        <f t="shared" si="11"/>
        <v>#REF!</v>
      </c>
      <c r="N102" s="218" t="e">
        <f t="shared" si="11"/>
        <v>#REF!</v>
      </c>
      <c r="O102" s="218" t="e">
        <f t="shared" si="11"/>
        <v>#REF!</v>
      </c>
      <c r="P102" s="218" t="e">
        <f t="shared" si="11"/>
        <v>#REF!</v>
      </c>
      <c r="Q102" s="218" t="e">
        <f t="shared" si="11"/>
        <v>#REF!</v>
      </c>
    </row>
    <row r="105" spans="2:21" x14ac:dyDescent="0.25">
      <c r="B105" s="6" t="s">
        <v>295</v>
      </c>
      <c r="C105" s="35" t="s">
        <v>460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</row>
    <row r="106" spans="2:21" x14ac:dyDescent="0.25">
      <c r="C106" s="290" t="s">
        <v>452</v>
      </c>
      <c r="D106" s="290"/>
      <c r="E106" s="290"/>
      <c r="F106" s="290"/>
      <c r="G106" s="290"/>
      <c r="H106" s="292" t="e">
        <f>1-H90-H82</f>
        <v>#REF!</v>
      </c>
      <c r="I106" s="292" t="e">
        <f t="shared" ref="I106:R106" si="12">1-I90-I82</f>
        <v>#REF!</v>
      </c>
      <c r="J106" s="292" t="e">
        <f t="shared" si="12"/>
        <v>#REF!</v>
      </c>
      <c r="K106" s="292" t="e">
        <f t="shared" si="12"/>
        <v>#REF!</v>
      </c>
      <c r="L106" s="292" t="e">
        <f t="shared" si="12"/>
        <v>#REF!</v>
      </c>
      <c r="M106" s="292" t="e">
        <f t="shared" si="12"/>
        <v>#REF!</v>
      </c>
      <c r="N106" s="292" t="e">
        <f t="shared" si="12"/>
        <v>#REF!</v>
      </c>
      <c r="O106" s="292" t="e">
        <f t="shared" si="12"/>
        <v>#REF!</v>
      </c>
      <c r="P106" s="292" t="e">
        <f t="shared" si="12"/>
        <v>#REF!</v>
      </c>
      <c r="Q106" s="292" t="e">
        <f t="shared" si="12"/>
        <v>#REF!</v>
      </c>
      <c r="R106" s="292" t="e">
        <f t="shared" si="12"/>
        <v>#REF!</v>
      </c>
      <c r="S106" s="290"/>
      <c r="T106" s="290"/>
      <c r="U106" s="290"/>
    </row>
    <row r="108" spans="2:21" x14ac:dyDescent="0.25">
      <c r="C108" s="2" t="s">
        <v>388</v>
      </c>
      <c r="H108" s="248" t="e">
        <f>#REF!</f>
        <v>#REF!</v>
      </c>
      <c r="I108" s="248" t="e">
        <f>#REF!</f>
        <v>#REF!</v>
      </c>
      <c r="J108" s="248" t="e">
        <f>#REF!</f>
        <v>#REF!</v>
      </c>
      <c r="K108" s="248" t="e">
        <f>#REF!</f>
        <v>#REF!</v>
      </c>
      <c r="L108" s="248" t="e">
        <f>#REF!</f>
        <v>#REF!</v>
      </c>
      <c r="M108" s="248" t="e">
        <f>#REF!</f>
        <v>#REF!</v>
      </c>
      <c r="N108" s="248" t="e">
        <f>#REF!</f>
        <v>#REF!</v>
      </c>
      <c r="O108" s="248" t="e">
        <f>#REF!</f>
        <v>#REF!</v>
      </c>
      <c r="P108" s="248" t="e">
        <f>#REF!</f>
        <v>#REF!</v>
      </c>
      <c r="Q108" s="248" t="e">
        <f>#REF!</f>
        <v>#REF!</v>
      </c>
      <c r="R108" s="248" t="e">
        <f>#REF!</f>
        <v>#REF!</v>
      </c>
    </row>
    <row r="109" spans="2:21" x14ac:dyDescent="0.25">
      <c r="C109" s="2" t="s">
        <v>370</v>
      </c>
      <c r="H109" s="242"/>
      <c r="I109" s="221" t="e">
        <f t="shared" ref="I109:R109" si="13">I$76*I$106</f>
        <v>#REF!</v>
      </c>
      <c r="J109" s="221" t="e">
        <f t="shared" si="13"/>
        <v>#REF!</v>
      </c>
      <c r="K109" s="221" t="e">
        <f t="shared" si="13"/>
        <v>#REF!</v>
      </c>
      <c r="L109" s="221" t="e">
        <f t="shared" si="13"/>
        <v>#REF!</v>
      </c>
      <c r="M109" s="221" t="e">
        <f t="shared" si="13"/>
        <v>#REF!</v>
      </c>
      <c r="N109" s="221" t="e">
        <f t="shared" si="13"/>
        <v>#REF!</v>
      </c>
      <c r="O109" s="221" t="e">
        <f t="shared" si="13"/>
        <v>#REF!</v>
      </c>
      <c r="P109" s="221" t="e">
        <f t="shared" si="13"/>
        <v>#REF!</v>
      </c>
      <c r="Q109" s="221" t="e">
        <f t="shared" si="13"/>
        <v>#REF!</v>
      </c>
      <c r="R109" s="221" t="e">
        <f t="shared" si="13"/>
        <v>#REF!</v>
      </c>
    </row>
    <row r="110" spans="2:21" x14ac:dyDescent="0.25">
      <c r="C110" s="216" t="s">
        <v>386</v>
      </c>
      <c r="D110" s="216"/>
      <c r="E110" s="216"/>
      <c r="F110" s="216"/>
      <c r="G110" s="216"/>
      <c r="H110" s="268"/>
      <c r="I110" s="221" t="e">
        <f>I$77*I$106</f>
        <v>#REF!</v>
      </c>
      <c r="J110" s="221" t="e">
        <f t="shared" ref="J110:R110" si="14">J$77*J$106</f>
        <v>#REF!</v>
      </c>
      <c r="K110" s="221" t="e">
        <f t="shared" si="14"/>
        <v>#REF!</v>
      </c>
      <c r="L110" s="221" t="e">
        <f t="shared" si="14"/>
        <v>#REF!</v>
      </c>
      <c r="M110" s="221" t="e">
        <f t="shared" si="14"/>
        <v>#REF!</v>
      </c>
      <c r="N110" s="221" t="e">
        <f t="shared" si="14"/>
        <v>#REF!</v>
      </c>
      <c r="O110" s="221" t="e">
        <f t="shared" si="14"/>
        <v>#REF!</v>
      </c>
      <c r="P110" s="221" t="e">
        <f t="shared" si="14"/>
        <v>#REF!</v>
      </c>
      <c r="Q110" s="221" t="e">
        <f t="shared" si="14"/>
        <v>#REF!</v>
      </c>
      <c r="R110" s="221" t="e">
        <f t="shared" si="14"/>
        <v>#REF!</v>
      </c>
    </row>
    <row r="111" spans="2:21" x14ac:dyDescent="0.25">
      <c r="C111" s="227" t="s">
        <v>387</v>
      </c>
      <c r="D111" s="227"/>
      <c r="E111" s="227"/>
      <c r="F111" s="227"/>
      <c r="G111" s="227"/>
      <c r="H111" s="243"/>
      <c r="I111" s="229" t="e">
        <f t="shared" ref="I111:Q111" si="15">I108+I109+I110</f>
        <v>#REF!</v>
      </c>
      <c r="J111" s="229" t="e">
        <f t="shared" si="15"/>
        <v>#REF!</v>
      </c>
      <c r="K111" s="229" t="e">
        <f t="shared" si="15"/>
        <v>#REF!</v>
      </c>
      <c r="L111" s="229" t="e">
        <f t="shared" si="15"/>
        <v>#REF!</v>
      </c>
      <c r="M111" s="229" t="e">
        <f t="shared" si="15"/>
        <v>#REF!</v>
      </c>
      <c r="N111" s="229" t="e">
        <f t="shared" si="15"/>
        <v>#REF!</v>
      </c>
      <c r="O111" s="229" t="e">
        <f t="shared" si="15"/>
        <v>#REF!</v>
      </c>
      <c r="P111" s="229" t="e">
        <f t="shared" si="15"/>
        <v>#REF!</v>
      </c>
      <c r="Q111" s="229" t="e">
        <f t="shared" si="15"/>
        <v>#REF!</v>
      </c>
      <c r="R111" s="229" t="e">
        <f>R108+R109+R110</f>
        <v>#REF!</v>
      </c>
    </row>
    <row r="113" spans="3:18" x14ac:dyDescent="0.25">
      <c r="C113" s="295" t="s">
        <v>467</v>
      </c>
      <c r="I113" s="221" t="e">
        <f>I$79*I$106</f>
        <v>#REF!</v>
      </c>
      <c r="J113" s="221" t="e">
        <f t="shared" ref="J113:R113" si="16">J$79*J$106</f>
        <v>#REF!</v>
      </c>
      <c r="K113" s="221" t="e">
        <f t="shared" si="16"/>
        <v>#REF!</v>
      </c>
      <c r="L113" s="221" t="e">
        <f t="shared" si="16"/>
        <v>#REF!</v>
      </c>
      <c r="M113" s="221" t="e">
        <f t="shared" si="16"/>
        <v>#REF!</v>
      </c>
      <c r="N113" s="221" t="e">
        <f t="shared" si="16"/>
        <v>#REF!</v>
      </c>
      <c r="O113" s="221" t="e">
        <f t="shared" si="16"/>
        <v>#REF!</v>
      </c>
      <c r="P113" s="221" t="e">
        <f t="shared" si="16"/>
        <v>#REF!</v>
      </c>
      <c r="Q113" s="221" t="e">
        <f t="shared" si="16"/>
        <v>#REF!</v>
      </c>
      <c r="R113" s="221" t="e">
        <f t="shared" si="16"/>
        <v>#REF!</v>
      </c>
    </row>
  </sheetData>
  <pageMargins left="0.25" right="0.25" top="0.75" bottom="0.75" header="0.3" footer="0.3"/>
  <pageSetup paperSize="9" scale="62" fitToHeight="0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723DF-EA77-427C-8A55-3C2987193A5F}">
  <dimension ref="B2:L24"/>
  <sheetViews>
    <sheetView workbookViewId="0"/>
  </sheetViews>
  <sheetFormatPr defaultRowHeight="13.2" x14ac:dyDescent="0.25"/>
  <cols>
    <col min="2" max="2" width="22.109375" bestFit="1" customWidth="1"/>
    <col min="3" max="4" width="11.88671875" customWidth="1"/>
  </cols>
  <sheetData>
    <row r="2" spans="2:12" x14ac:dyDescent="0.25">
      <c r="C2" t="s">
        <v>393</v>
      </c>
      <c r="D2" t="s">
        <v>400</v>
      </c>
      <c r="F2" t="s">
        <v>401</v>
      </c>
      <c r="G2" t="s">
        <v>400</v>
      </c>
      <c r="I2" t="s">
        <v>402</v>
      </c>
      <c r="J2" t="s">
        <v>400</v>
      </c>
    </row>
    <row r="3" spans="2:12" x14ac:dyDescent="0.25">
      <c r="B3" t="s">
        <v>395</v>
      </c>
      <c r="C3" t="e">
        <f>#REF!</f>
        <v>#REF!</v>
      </c>
      <c r="F3" s="256" t="e">
        <f>#REF!</f>
        <v>#REF!</v>
      </c>
      <c r="H3" s="253"/>
      <c r="I3" s="256" t="e">
        <f>#REF!</f>
        <v>#REF!</v>
      </c>
    </row>
    <row r="4" spans="2:12" x14ac:dyDescent="0.25">
      <c r="B4" t="s">
        <v>394</v>
      </c>
      <c r="C4" s="254" t="e">
        <f>(D4/D$8)*(C$8-C$3)</f>
        <v>#REF!</v>
      </c>
      <c r="D4" s="254">
        <v>0.75</v>
      </c>
      <c r="F4" s="257" t="e">
        <f>(G4/G$8)*(F$8-F$3)</f>
        <v>#REF!</v>
      </c>
      <c r="G4" s="254">
        <v>2.0499999999999998</v>
      </c>
      <c r="I4" s="257" t="e">
        <f>(J4/J$8)*(I$8-I$3)</f>
        <v>#REF!</v>
      </c>
      <c r="J4" s="254">
        <v>1.45</v>
      </c>
    </row>
    <row r="5" spans="2:12" x14ac:dyDescent="0.25">
      <c r="B5" t="s">
        <v>396</v>
      </c>
      <c r="C5" s="254" t="e">
        <f>(D5/D$8)*(C$8-C$3)</f>
        <v>#REF!</v>
      </c>
      <c r="D5" s="254">
        <v>1.25</v>
      </c>
      <c r="F5" s="257" t="e">
        <f>(G5/G$8)*(F$8-F$3)</f>
        <v>#REF!</v>
      </c>
      <c r="G5" s="254">
        <v>0.65</v>
      </c>
      <c r="I5" s="257" t="e">
        <f>(J5/J$8)*(I$8-I$3)</f>
        <v>#REF!</v>
      </c>
      <c r="J5" s="254">
        <v>0.65</v>
      </c>
    </row>
    <row r="6" spans="2:12" x14ac:dyDescent="0.25">
      <c r="B6" t="s">
        <v>397</v>
      </c>
      <c r="C6" s="254" t="e">
        <f>(D6/D$8)*(C$8-C$3)</f>
        <v>#REF!</v>
      </c>
      <c r="D6" s="254">
        <v>0.65</v>
      </c>
      <c r="F6" s="257" t="e">
        <f>(G6/G$8)*(F$8-F$3)</f>
        <v>#REF!</v>
      </c>
      <c r="G6" s="254">
        <v>0.5</v>
      </c>
      <c r="I6" s="257" t="e">
        <f>(J6/J$8)*(I$8-I$3)</f>
        <v>#REF!</v>
      </c>
      <c r="J6" s="254">
        <v>0.75</v>
      </c>
    </row>
    <row r="7" spans="2:12" x14ac:dyDescent="0.25">
      <c r="B7" t="s">
        <v>398</v>
      </c>
      <c r="C7" s="254" t="e">
        <f>(D7/D$8)*(C$8-C$3)</f>
        <v>#REF!</v>
      </c>
      <c r="D7" s="254">
        <v>0.8</v>
      </c>
      <c r="F7" s="257" t="e">
        <f>(G7/G$8)*(F$8-F$3)</f>
        <v>#REF!</v>
      </c>
      <c r="G7" s="254">
        <v>0.5</v>
      </c>
      <c r="I7" s="257" t="e">
        <f>(J7/J$8)*(I$8-I$3)</f>
        <v>#REF!</v>
      </c>
      <c r="J7" s="254">
        <v>0.3</v>
      </c>
    </row>
    <row r="8" spans="2:12" x14ac:dyDescent="0.25">
      <c r="B8" t="s">
        <v>399</v>
      </c>
      <c r="C8">
        <v>0.2</v>
      </c>
      <c r="D8">
        <f>SUM(D4:D7)</f>
        <v>3.45</v>
      </c>
      <c r="F8" s="255">
        <v>0.15</v>
      </c>
      <c r="G8">
        <f>SUM(G4:G7)</f>
        <v>3.6999999999999997</v>
      </c>
      <c r="I8" s="255">
        <v>0.15</v>
      </c>
      <c r="J8">
        <f>SUM(J4:J7)</f>
        <v>3.15</v>
      </c>
    </row>
    <row r="9" spans="2:12" x14ac:dyDescent="0.25">
      <c r="C9" t="e">
        <f>SUM(C3:C7)=C8</f>
        <v>#REF!</v>
      </c>
      <c r="F9" s="258" t="e">
        <f>SUM(F3:F7)=F8</f>
        <v>#REF!</v>
      </c>
      <c r="I9" s="258" t="e">
        <f>SUM(I3:I7)=I8</f>
        <v>#REF!</v>
      </c>
    </row>
    <row r="11" spans="2:12" x14ac:dyDescent="0.25">
      <c r="C11" t="s">
        <v>393</v>
      </c>
      <c r="F11" t="s">
        <v>401</v>
      </c>
      <c r="I11" t="s">
        <v>402</v>
      </c>
      <c r="K11" t="s">
        <v>17</v>
      </c>
    </row>
    <row r="12" spans="2:12" x14ac:dyDescent="0.25">
      <c r="B12" t="s">
        <v>404</v>
      </c>
      <c r="C12" s="259" t="e">
        <f>#REF!</f>
        <v>#REF!</v>
      </c>
      <c r="D12" s="259"/>
      <c r="E12" s="259"/>
      <c r="F12" s="259" t="e">
        <f>#REF!</f>
        <v>#REF!</v>
      </c>
      <c r="G12" s="259"/>
      <c r="H12" s="259"/>
      <c r="I12" s="259" t="e">
        <f>#REF!</f>
        <v>#REF!</v>
      </c>
      <c r="K12" s="262" t="e">
        <f>C12+F12+I12</f>
        <v>#REF!</v>
      </c>
    </row>
    <row r="13" spans="2:12" x14ac:dyDescent="0.25">
      <c r="B13" t="s">
        <v>403</v>
      </c>
      <c r="C13" s="260" t="e">
        <f>#REF!</f>
        <v>#REF!</v>
      </c>
      <c r="D13" s="260"/>
      <c r="E13" s="260"/>
      <c r="F13" s="259" t="e">
        <f>#REF!</f>
        <v>#REF!</v>
      </c>
      <c r="G13" s="260"/>
      <c r="H13" s="260"/>
      <c r="I13" s="259" t="e">
        <f>#REF!</f>
        <v>#REF!</v>
      </c>
      <c r="K13" t="e">
        <f>#REF!</f>
        <v>#REF!</v>
      </c>
    </row>
    <row r="14" spans="2:12" x14ac:dyDescent="0.25">
      <c r="C14" s="260" t="e">
        <f>C13/C12</f>
        <v>#REF!</v>
      </c>
      <c r="D14" s="260"/>
      <c r="E14" s="260"/>
      <c r="F14" s="261" t="e">
        <f>F13/F12</f>
        <v>#REF!</v>
      </c>
      <c r="G14" s="260"/>
      <c r="H14" s="260"/>
      <c r="I14" s="261" t="e">
        <f>I13/I12</f>
        <v>#REF!</v>
      </c>
      <c r="K14" s="261" t="e">
        <f>K13/K12</f>
        <v>#REF!</v>
      </c>
    </row>
    <row r="15" spans="2:12" s="215" customFormat="1" x14ac:dyDescent="0.25">
      <c r="B15" s="215" t="s">
        <v>394</v>
      </c>
      <c r="C15" s="263" t="e">
        <f>C4*C$12</f>
        <v>#REF!</v>
      </c>
      <c r="D15" s="263"/>
      <c r="F15" s="262" t="e">
        <f>F4*F$12</f>
        <v>#REF!</v>
      </c>
      <c r="G15" s="263"/>
      <c r="I15" s="262" t="e">
        <f>I4*I$12</f>
        <v>#REF!</v>
      </c>
      <c r="J15" s="263"/>
      <c r="K15" s="262" t="e">
        <f>C15+F15+I15</f>
        <v>#REF!</v>
      </c>
      <c r="L15" s="264" t="e">
        <f>K15/K$12</f>
        <v>#REF!</v>
      </c>
    </row>
    <row r="16" spans="2:12" s="215" customFormat="1" x14ac:dyDescent="0.25">
      <c r="B16" s="215" t="s">
        <v>396</v>
      </c>
      <c r="C16" s="263" t="e">
        <f>C5*C$12</f>
        <v>#REF!</v>
      </c>
      <c r="D16" s="263"/>
      <c r="F16" s="262" t="e">
        <f>F5*F$12</f>
        <v>#REF!</v>
      </c>
      <c r="G16" s="263"/>
      <c r="I16" s="262" t="e">
        <f>I5*I$12</f>
        <v>#REF!</v>
      </c>
      <c r="J16" s="263"/>
      <c r="K16" s="262" t="e">
        <f>C16+F16+I16</f>
        <v>#REF!</v>
      </c>
      <c r="L16" s="264" t="e">
        <f>K16/K$12</f>
        <v>#REF!</v>
      </c>
    </row>
    <row r="17" spans="2:12" s="215" customFormat="1" x14ac:dyDescent="0.25">
      <c r="B17" s="215" t="s">
        <v>397</v>
      </c>
      <c r="C17" s="263" t="e">
        <f>C6*C$12</f>
        <v>#REF!</v>
      </c>
      <c r="D17" s="263"/>
      <c r="F17" s="262" t="e">
        <f>F6*F$12</f>
        <v>#REF!</v>
      </c>
      <c r="G17" s="263"/>
      <c r="I17" s="262" t="e">
        <f>I6*I$12</f>
        <v>#REF!</v>
      </c>
      <c r="J17" s="263"/>
      <c r="K17" s="262" t="e">
        <f>C17+F17+I17</f>
        <v>#REF!</v>
      </c>
      <c r="L17" s="264" t="e">
        <f>K17/K$12</f>
        <v>#REF!</v>
      </c>
    </row>
    <row r="18" spans="2:12" s="215" customFormat="1" x14ac:dyDescent="0.25">
      <c r="B18" s="215" t="s">
        <v>398</v>
      </c>
      <c r="C18" s="263" t="e">
        <f>C7*C$12</f>
        <v>#REF!</v>
      </c>
      <c r="D18" s="263"/>
      <c r="F18" s="262" t="e">
        <f>F7*F$12</f>
        <v>#REF!</v>
      </c>
      <c r="G18" s="263"/>
      <c r="I18" s="262" t="e">
        <f>I7*I$12</f>
        <v>#REF!</v>
      </c>
      <c r="J18" s="263"/>
      <c r="K18" s="262" t="e">
        <f>C18+F18+I18</f>
        <v>#REF!</v>
      </c>
      <c r="L18" s="264" t="e">
        <f>K18/K$12</f>
        <v>#REF!</v>
      </c>
    </row>
    <row r="19" spans="2:12" s="215" customFormat="1" x14ac:dyDescent="0.25">
      <c r="B19" s="215" t="s">
        <v>17</v>
      </c>
      <c r="C19" s="263" t="e">
        <f>SUM(C15:C18)</f>
        <v>#REF!</v>
      </c>
      <c r="D19" s="263"/>
      <c r="F19" s="262" t="e">
        <f>SUM(F15:F18)</f>
        <v>#REF!</v>
      </c>
      <c r="G19" s="263"/>
      <c r="I19" s="262" t="e">
        <f>SUM(I15:I18)</f>
        <v>#REF!</v>
      </c>
      <c r="J19" s="263"/>
      <c r="K19" s="262" t="e">
        <f>C19+F19+I19</f>
        <v>#REF!</v>
      </c>
    </row>
    <row r="20" spans="2:12" s="215" customFormat="1" x14ac:dyDescent="0.25">
      <c r="C20" s="263"/>
      <c r="D20" s="263"/>
      <c r="F20" s="262"/>
      <c r="G20" s="263"/>
      <c r="I20" s="262"/>
      <c r="J20" s="263"/>
      <c r="K20" s="262"/>
    </row>
    <row r="21" spans="2:12" s="215" customFormat="1" x14ac:dyDescent="0.25">
      <c r="C21" s="263" t="e">
        <f>C13+C19</f>
        <v>#REF!</v>
      </c>
      <c r="D21" s="263"/>
      <c r="F21" s="262" t="e">
        <f>F13+F19</f>
        <v>#REF!</v>
      </c>
      <c r="G21" s="263"/>
      <c r="I21" s="262" t="e">
        <f>I13+I19</f>
        <v>#REF!</v>
      </c>
      <c r="J21" s="263"/>
      <c r="K21" s="262" t="e">
        <f>K13+K19</f>
        <v>#REF!</v>
      </c>
    </row>
    <row r="22" spans="2:12" x14ac:dyDescent="0.25">
      <c r="B22" t="s">
        <v>399</v>
      </c>
      <c r="C22" t="e">
        <f>C21/C12</f>
        <v>#REF!</v>
      </c>
      <c r="F22" s="261" t="e">
        <f>F21/F12</f>
        <v>#REF!</v>
      </c>
      <c r="I22" s="261" t="e">
        <f>I21/I12</f>
        <v>#REF!</v>
      </c>
      <c r="K22" s="261" t="e">
        <f>K21/K12</f>
        <v>#REF!</v>
      </c>
    </row>
    <row r="23" spans="2:12" x14ac:dyDescent="0.25">
      <c r="F23" s="258"/>
      <c r="I23" s="258"/>
    </row>
    <row r="24" spans="2:12" x14ac:dyDescent="0.25">
      <c r="C24" s="265" t="e">
        <f>C22-C14</f>
        <v>#REF!</v>
      </c>
      <c r="F24" s="265" t="e">
        <f>F22-F14</f>
        <v>#REF!</v>
      </c>
      <c r="I24" s="265" t="e">
        <f>I22-I14</f>
        <v>#REF!</v>
      </c>
      <c r="K24" s="265" t="e">
        <f>K22-K14</f>
        <v>#REF!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B985D-1FC8-4D96-8BE6-E3D001FB7A83}">
  <dimension ref="B2:U27"/>
  <sheetViews>
    <sheetView workbookViewId="0"/>
  </sheetViews>
  <sheetFormatPr defaultColWidth="9.109375" defaultRowHeight="13.2" x14ac:dyDescent="0.25"/>
  <cols>
    <col min="1" max="2" width="3.44140625" customWidth="1"/>
    <col min="3" max="3" width="32.6640625" bestFit="1" customWidth="1"/>
    <col min="4" max="4" width="3.44140625" customWidth="1"/>
    <col min="5" max="6" width="8.88671875" customWidth="1"/>
    <col min="7" max="7" width="3.44140625" customWidth="1"/>
    <col min="8" max="11" width="9.109375" customWidth="1"/>
  </cols>
  <sheetData>
    <row r="2" spans="2:21" s="2" customFormat="1" x14ac:dyDescent="0.25">
      <c r="B2" s="34"/>
      <c r="C2" s="35" t="s">
        <v>369</v>
      </c>
      <c r="D2" s="36"/>
      <c r="E2" s="36"/>
      <c r="F2" s="36"/>
      <c r="G2" s="36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</row>
    <row r="4" spans="2:21" s="2" customFormat="1" x14ac:dyDescent="0.25">
      <c r="B4" s="5"/>
      <c r="C4" s="11"/>
      <c r="H4" s="25" t="e">
        <f>#REF!</f>
        <v>#REF!</v>
      </c>
      <c r="I4" s="25" t="e">
        <f>#REF!</f>
        <v>#REF!</v>
      </c>
      <c r="J4" s="25" t="e">
        <f>#REF!</f>
        <v>#REF!</v>
      </c>
      <c r="K4" s="25" t="e">
        <f>#REF!</f>
        <v>#REF!</v>
      </c>
    </row>
    <row r="5" spans="2:21" s="2" customFormat="1" x14ac:dyDescent="0.25">
      <c r="B5" s="5"/>
      <c r="C5" s="7" t="s">
        <v>75</v>
      </c>
      <c r="D5" s="7"/>
      <c r="E5" s="7"/>
      <c r="F5" s="7"/>
      <c r="G5" s="7"/>
      <c r="H5" s="218"/>
      <c r="I5" s="222" t="e">
        <f>#REF!</f>
        <v>#REF!</v>
      </c>
      <c r="J5" s="222" t="e">
        <f>#REF!</f>
        <v>#REF!</v>
      </c>
      <c r="K5" s="222" t="e">
        <f>#REF!</f>
        <v>#REF!</v>
      </c>
    </row>
    <row r="6" spans="2:21" s="2" customFormat="1" x14ac:dyDescent="0.25">
      <c r="B6" s="5"/>
      <c r="C6" s="2" t="s">
        <v>368</v>
      </c>
      <c r="H6" s="217"/>
      <c r="I6" s="220">
        <v>-15.7</v>
      </c>
      <c r="J6" s="220">
        <v>-12.1</v>
      </c>
      <c r="K6" s="220">
        <v>-9.1</v>
      </c>
    </row>
    <row r="7" spans="2:21" s="2" customFormat="1" x14ac:dyDescent="0.25">
      <c r="B7" s="5"/>
      <c r="C7" s="7" t="s">
        <v>169</v>
      </c>
      <c r="D7" s="7"/>
      <c r="E7" s="7"/>
      <c r="F7" s="7"/>
      <c r="G7" s="7"/>
      <c r="H7" s="218"/>
      <c r="I7" s="222" t="e">
        <f>I5+I6</f>
        <v>#REF!</v>
      </c>
      <c r="J7" s="222" t="e">
        <f>J5+J6</f>
        <v>#REF!</v>
      </c>
      <c r="K7" s="222" t="e">
        <f>K5+K6</f>
        <v>#REF!</v>
      </c>
    </row>
    <row r="8" spans="2:21" s="2" customFormat="1" ht="12.75" customHeight="1" x14ac:dyDescent="0.25">
      <c r="B8" s="5"/>
      <c r="C8" s="232" t="s">
        <v>368</v>
      </c>
      <c r="H8" s="220">
        <v>11.6</v>
      </c>
      <c r="I8" s="233">
        <f>-I6</f>
        <v>15.7</v>
      </c>
      <c r="J8" s="233">
        <f>-J6</f>
        <v>12.1</v>
      </c>
      <c r="K8" s="233">
        <f>-K6</f>
        <v>9.1</v>
      </c>
    </row>
    <row r="9" spans="2:21" s="2" customFormat="1" ht="12.75" customHeight="1" x14ac:dyDescent="0.25">
      <c r="B9" s="16"/>
      <c r="C9" s="232" t="s">
        <v>379</v>
      </c>
      <c r="H9" s="220">
        <v>12.5</v>
      </c>
      <c r="I9" s="233" t="e">
        <f>#REF!</f>
        <v>#REF!</v>
      </c>
      <c r="J9" s="233" t="e">
        <f>#REF!</f>
        <v>#REF!</v>
      </c>
      <c r="K9" s="233" t="e">
        <f>#REF!</f>
        <v>#REF!</v>
      </c>
    </row>
    <row r="10" spans="2:21" s="2" customFormat="1" ht="12.75" customHeight="1" x14ac:dyDescent="0.25">
      <c r="B10" s="15"/>
      <c r="C10" s="232" t="s">
        <v>365</v>
      </c>
      <c r="H10" s="220">
        <v>0</v>
      </c>
      <c r="I10" s="220">
        <v>7.5</v>
      </c>
      <c r="J10" s="231">
        <v>7.7</v>
      </c>
      <c r="K10" s="220">
        <v>7</v>
      </c>
    </row>
    <row r="11" spans="2:21" s="2" customFormat="1" ht="12.75" customHeight="1" x14ac:dyDescent="0.25">
      <c r="B11" s="15"/>
      <c r="C11" s="232" t="s">
        <v>380</v>
      </c>
      <c r="H11" s="220">
        <v>27.2</v>
      </c>
      <c r="I11" s="233" t="e">
        <f>-#REF!+#REF!</f>
        <v>#REF!</v>
      </c>
      <c r="J11" s="233" t="e">
        <f>-#REF!+#REF!</f>
        <v>#REF!</v>
      </c>
      <c r="K11" s="233" t="e">
        <f>-#REF!+#REF!</f>
        <v>#REF!</v>
      </c>
    </row>
    <row r="12" spans="2:21" s="2" customFormat="1" ht="12.75" customHeight="1" x14ac:dyDescent="0.25">
      <c r="B12" s="15"/>
      <c r="C12" s="232" t="s">
        <v>381</v>
      </c>
      <c r="H12" s="220">
        <v>0.1</v>
      </c>
      <c r="I12" s="221" t="e">
        <f>-#REF!</f>
        <v>#REF!</v>
      </c>
      <c r="J12" s="221" t="e">
        <f>-#REF!</f>
        <v>#REF!</v>
      </c>
      <c r="K12" s="220">
        <v>1.9</v>
      </c>
    </row>
    <row r="13" spans="2:21" s="2" customFormat="1" ht="12.75" customHeight="1" x14ac:dyDescent="0.25">
      <c r="B13" s="15"/>
      <c r="C13" s="232" t="s">
        <v>382</v>
      </c>
      <c r="H13" s="220">
        <v>0</v>
      </c>
      <c r="I13" s="220">
        <v>4.3</v>
      </c>
      <c r="J13" s="231">
        <v>0.5</v>
      </c>
      <c r="K13" s="220">
        <v>0.2</v>
      </c>
    </row>
    <row r="14" spans="2:21" s="2" customFormat="1" ht="12.75" customHeight="1" x14ac:dyDescent="0.25">
      <c r="B14" s="15"/>
      <c r="C14" s="232" t="s">
        <v>383</v>
      </c>
      <c r="H14" s="220">
        <v>0</v>
      </c>
      <c r="I14" s="220">
        <v>0</v>
      </c>
      <c r="J14" s="231">
        <v>0.3</v>
      </c>
      <c r="K14" s="220">
        <v>0</v>
      </c>
    </row>
    <row r="15" spans="2:21" s="2" customFormat="1" ht="12.75" customHeight="1" x14ac:dyDescent="0.25">
      <c r="B15" s="15"/>
      <c r="C15" s="232" t="s">
        <v>384</v>
      </c>
      <c r="H15" s="220">
        <v>2.5</v>
      </c>
      <c r="I15" s="220">
        <v>1.4</v>
      </c>
      <c r="J15" s="231">
        <v>1.3</v>
      </c>
      <c r="K15" s="220">
        <v>0.2</v>
      </c>
    </row>
    <row r="16" spans="2:21" s="2" customFormat="1" ht="12.75" customHeight="1" x14ac:dyDescent="0.25">
      <c r="B16" s="15"/>
      <c r="C16" s="232" t="s">
        <v>366</v>
      </c>
      <c r="H16" s="220">
        <v>0.6</v>
      </c>
      <c r="I16" s="220">
        <v>0.3</v>
      </c>
      <c r="J16" s="231">
        <v>0.4</v>
      </c>
      <c r="K16" s="220">
        <v>0.1</v>
      </c>
    </row>
    <row r="17" spans="2:11" s="2" customFormat="1" ht="12.75" customHeight="1" x14ac:dyDescent="0.25">
      <c r="B17" s="15"/>
      <c r="C17" s="232" t="s">
        <v>367</v>
      </c>
      <c r="H17" s="220">
        <v>-1.9</v>
      </c>
      <c r="I17" s="220">
        <v>1.3</v>
      </c>
      <c r="J17" s="231">
        <v>-0.1</v>
      </c>
      <c r="K17" s="220">
        <v>-2.4</v>
      </c>
    </row>
    <row r="18" spans="2:11" s="2" customFormat="1" ht="12.75" customHeight="1" x14ac:dyDescent="0.25">
      <c r="B18" s="15"/>
      <c r="C18" s="232" t="s">
        <v>385</v>
      </c>
      <c r="H18" s="220">
        <v>1</v>
      </c>
      <c r="I18" s="220">
        <v>0.8</v>
      </c>
      <c r="J18" s="231">
        <v>0.7</v>
      </c>
      <c r="K18" s="220">
        <v>1</v>
      </c>
    </row>
    <row r="19" spans="2:11" s="237" customFormat="1" ht="12.75" customHeight="1" x14ac:dyDescent="0.25">
      <c r="B19" s="235"/>
      <c r="C19" s="236" t="s">
        <v>378</v>
      </c>
      <c r="H19" s="233">
        <f>SUM(H8:H18)</f>
        <v>53.6</v>
      </c>
      <c r="I19" s="233" t="e">
        <f>SUM(I8:I18)</f>
        <v>#REF!</v>
      </c>
      <c r="J19" s="233" t="e">
        <f>SUM(J8:J18)</f>
        <v>#REF!</v>
      </c>
      <c r="K19" s="233" t="e">
        <f>SUM(K8:K18)</f>
        <v>#REF!</v>
      </c>
    </row>
    <row r="20" spans="2:11" s="2" customFormat="1" ht="12.75" customHeight="1" x14ac:dyDescent="0.25">
      <c r="B20" s="5"/>
      <c r="C20" s="232" t="s">
        <v>371</v>
      </c>
      <c r="H20" s="217"/>
      <c r="I20" s="220">
        <v>13.7</v>
      </c>
      <c r="J20" s="231">
        <v>3.3</v>
      </c>
      <c r="K20" s="217"/>
    </row>
    <row r="21" spans="2:11" s="2" customFormat="1" ht="12.75" customHeight="1" x14ac:dyDescent="0.25">
      <c r="B21" s="5"/>
      <c r="C21" s="232" t="s">
        <v>372</v>
      </c>
      <c r="H21" s="217"/>
      <c r="I21" s="220">
        <v>7.7</v>
      </c>
      <c r="J21" s="231">
        <v>1.7</v>
      </c>
      <c r="K21" s="217"/>
    </row>
    <row r="22" spans="2:11" s="2" customFormat="1" ht="12.75" customHeight="1" x14ac:dyDescent="0.25">
      <c r="B22" s="18"/>
      <c r="C22" s="232" t="s">
        <v>373</v>
      </c>
      <c r="H22" s="217"/>
      <c r="I22" s="220">
        <v>0.7</v>
      </c>
      <c r="J22" s="231">
        <v>3.3</v>
      </c>
      <c r="K22" s="217"/>
    </row>
    <row r="23" spans="2:11" s="2" customFormat="1" ht="12.75" customHeight="1" x14ac:dyDescent="0.25">
      <c r="B23" s="5"/>
      <c r="C23" s="2" t="s">
        <v>370</v>
      </c>
      <c r="H23" s="217"/>
      <c r="I23" s="217">
        <f>I20+I21+I22</f>
        <v>22.099999999999998</v>
      </c>
      <c r="J23" s="217">
        <f>J20+J21+J22</f>
        <v>8.3000000000000007</v>
      </c>
      <c r="K23" s="217"/>
    </row>
    <row r="24" spans="2:11" s="2" customFormat="1" x14ac:dyDescent="0.25">
      <c r="B24" s="5"/>
      <c r="C24" s="2" t="s">
        <v>374</v>
      </c>
      <c r="H24" s="217"/>
      <c r="I24" s="220">
        <v>-6.5</v>
      </c>
      <c r="J24" s="231">
        <v>-0.4</v>
      </c>
      <c r="K24" s="217"/>
    </row>
    <row r="25" spans="2:11" s="2" customFormat="1" x14ac:dyDescent="0.25">
      <c r="B25" s="5"/>
      <c r="C25" s="2" t="s">
        <v>375</v>
      </c>
      <c r="H25" s="217"/>
      <c r="I25" s="220">
        <v>-1</v>
      </c>
      <c r="J25" s="220">
        <v>-1.7</v>
      </c>
      <c r="K25" s="217"/>
    </row>
    <row r="26" spans="2:11" s="2" customFormat="1" x14ac:dyDescent="0.25">
      <c r="B26" s="5"/>
      <c r="C26" s="2" t="s">
        <v>376</v>
      </c>
      <c r="H26" s="217"/>
      <c r="I26" s="220">
        <v>-14.2</v>
      </c>
      <c r="J26" s="220">
        <v>-13.8</v>
      </c>
      <c r="K26" s="217"/>
    </row>
    <row r="27" spans="2:11" s="7" customFormat="1" x14ac:dyDescent="0.25">
      <c r="B27" s="5"/>
      <c r="C27" s="227" t="s">
        <v>377</v>
      </c>
      <c r="D27" s="227"/>
      <c r="E27" s="227"/>
      <c r="F27" s="227"/>
      <c r="G27" s="227"/>
      <c r="H27" s="228"/>
      <c r="I27" s="228" t="e">
        <f>I7+I23+I24+I25+I26+I19</f>
        <v>#REF!</v>
      </c>
      <c r="J27" s="228" t="e">
        <f>J7+J23+J24+J25+J26+J19</f>
        <v>#REF!</v>
      </c>
      <c r="K27" s="229"/>
    </row>
  </sheetData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45EB-B7C4-4DA4-A2FA-68E79B6B131B}">
  <sheetPr>
    <pageSetUpPr fitToPage="1"/>
  </sheetPr>
  <dimension ref="A1:X77"/>
  <sheetViews>
    <sheetView workbookViewId="0"/>
  </sheetViews>
  <sheetFormatPr defaultColWidth="0" defaultRowHeight="13.2" outlineLevelRow="1" x14ac:dyDescent="0.25"/>
  <cols>
    <col min="1" max="1" width="5.109375" style="39" customWidth="1"/>
    <col min="2" max="2" width="10" style="39" customWidth="1"/>
    <col min="3" max="3" width="20.5546875" style="39" customWidth="1"/>
    <col min="4" max="4" width="7.6640625" style="39" bestFit="1" customWidth="1"/>
    <col min="5" max="5" width="4.33203125" style="39" customWidth="1"/>
    <col min="6" max="6" width="33" style="39" bestFit="1" customWidth="1"/>
    <col min="7" max="7" width="6.109375" style="39" bestFit="1" customWidth="1"/>
    <col min="8" max="8" width="1.88671875" style="39" customWidth="1"/>
    <col min="9" max="9" width="8.6640625" style="39" bestFit="1" customWidth="1"/>
    <col min="10" max="10" width="10" style="39" customWidth="1"/>
    <col min="11" max="11" width="18.88671875" style="39" customWidth="1"/>
    <col min="12" max="16" width="7.44140625" style="39" customWidth="1"/>
    <col min="17" max="18" width="9" style="39" bestFit="1" customWidth="1"/>
    <col min="19" max="20" width="7.44140625" style="39" customWidth="1"/>
    <col min="21" max="21" width="2" style="39" customWidth="1"/>
    <col min="22" max="22" width="7.109375" style="39" customWidth="1" collapsed="1"/>
    <col min="23" max="23" width="6.88671875" style="39" customWidth="1"/>
    <col min="24" max="24" width="17.33203125" style="39" customWidth="1"/>
    <col min="25" max="16384" width="10" style="39" hidden="1"/>
  </cols>
  <sheetData>
    <row r="1" spans="1:23" x14ac:dyDescent="0.25">
      <c r="A1" s="38" t="s">
        <v>67</v>
      </c>
    </row>
    <row r="2" spans="1:23" x14ac:dyDescent="0.25">
      <c r="A2" s="123" t="s">
        <v>362</v>
      </c>
      <c r="B2" s="213"/>
      <c r="C2" s="213"/>
      <c r="D2" s="213"/>
    </row>
    <row r="4" spans="1:23" ht="15.9" customHeight="1" x14ac:dyDescent="0.25">
      <c r="C4" s="40" t="s">
        <v>322</v>
      </c>
      <c r="D4" s="40"/>
      <c r="E4" s="41" t="s">
        <v>323</v>
      </c>
      <c r="F4" s="40" t="s">
        <v>324</v>
      </c>
      <c r="G4" s="42"/>
      <c r="H4" s="42"/>
      <c r="I4" s="42"/>
    </row>
    <row r="5" spans="1:23" ht="23.25" customHeight="1" x14ac:dyDescent="0.25">
      <c r="C5" s="43" t="str">
        <f>CONCATENATE("(in ",$A$1," m)")</f>
        <v>(in EUR m)</v>
      </c>
      <c r="D5" s="44"/>
      <c r="E5" s="45"/>
      <c r="F5" s="46"/>
      <c r="G5" s="46"/>
      <c r="H5" s="46"/>
      <c r="I5" s="47" t="s">
        <v>325</v>
      </c>
    </row>
    <row r="6" spans="1:23" ht="15.9" customHeight="1" x14ac:dyDescent="0.25">
      <c r="C6" s="48" t="s">
        <v>13</v>
      </c>
      <c r="D6" s="49">
        <f>LBO!N9</f>
        <v>1875</v>
      </c>
      <c r="E6" s="45"/>
      <c r="F6" s="48" t="s">
        <v>31</v>
      </c>
      <c r="G6" s="50">
        <f ca="1">LBO!D15</f>
        <v>937.5</v>
      </c>
      <c r="H6" s="50"/>
      <c r="I6" s="51">
        <f ca="1">G6/$G$11</f>
        <v>0.49019607843137253</v>
      </c>
    </row>
    <row r="7" spans="1:23" ht="15.9" customHeight="1" x14ac:dyDescent="0.25">
      <c r="C7" s="52" t="s">
        <v>18</v>
      </c>
      <c r="D7" s="53">
        <f ca="1">LBO!Y33</f>
        <v>125</v>
      </c>
      <c r="E7" s="46"/>
      <c r="F7" s="54" t="s">
        <v>54</v>
      </c>
      <c r="G7" s="55">
        <f ca="1">+G6/D7</f>
        <v>7.5</v>
      </c>
      <c r="H7" s="56"/>
      <c r="I7" s="57"/>
    </row>
    <row r="8" spans="1:23" ht="15.9" customHeight="1" x14ac:dyDescent="0.25">
      <c r="C8" s="52" t="s">
        <v>84</v>
      </c>
      <c r="D8" s="56">
        <f ca="1">D6/D7</f>
        <v>15</v>
      </c>
      <c r="E8" s="46"/>
      <c r="F8" s="58" t="s">
        <v>226</v>
      </c>
      <c r="G8" s="59">
        <v>0</v>
      </c>
      <c r="I8" s="51">
        <f ca="1">G8/$G$11</f>
        <v>0</v>
      </c>
    </row>
    <row r="9" spans="1:23" ht="14.4" customHeight="1" x14ac:dyDescent="0.25">
      <c r="C9" s="48" t="s">
        <v>326</v>
      </c>
      <c r="D9" s="49">
        <f>LBO!N11</f>
        <v>37.5</v>
      </c>
      <c r="E9" s="46"/>
      <c r="F9" s="58" t="s">
        <v>327</v>
      </c>
      <c r="G9" s="59">
        <v>0</v>
      </c>
      <c r="H9" s="59"/>
      <c r="I9" s="51">
        <f ca="1">G9/$G$11</f>
        <v>0</v>
      </c>
      <c r="K9" s="60"/>
    </row>
    <row r="10" spans="1:23" ht="14.4" customHeight="1" x14ac:dyDescent="0.25">
      <c r="C10" s="46"/>
      <c r="D10" s="46"/>
      <c r="E10" s="46"/>
      <c r="F10" s="48" t="s">
        <v>39</v>
      </c>
      <c r="G10" s="59">
        <f ca="1">LBO!D20</f>
        <v>975</v>
      </c>
      <c r="H10" s="59"/>
      <c r="I10" s="51">
        <f ca="1">G10/$G$11</f>
        <v>0.50980392156862742</v>
      </c>
      <c r="K10" s="60"/>
    </row>
    <row r="11" spans="1:23" ht="15.9" customHeight="1" x14ac:dyDescent="0.25">
      <c r="C11" s="61" t="s">
        <v>74</v>
      </c>
      <c r="D11" s="62">
        <f>D9+D6</f>
        <v>1912.5</v>
      </c>
      <c r="E11" s="46"/>
      <c r="F11" s="61" t="s">
        <v>47</v>
      </c>
      <c r="G11" s="62">
        <f ca="1">G10+G6+G9+G8</f>
        <v>1912.5</v>
      </c>
      <c r="H11" s="49"/>
      <c r="I11" s="46"/>
    </row>
    <row r="12" spans="1:23" ht="15.9" customHeight="1" x14ac:dyDescent="0.25">
      <c r="E12" s="63"/>
    </row>
    <row r="13" spans="1:23" ht="15.9" customHeight="1" x14ac:dyDescent="0.25">
      <c r="E13" s="63"/>
      <c r="G13" s="64"/>
    </row>
    <row r="14" spans="1:23" x14ac:dyDescent="0.25">
      <c r="G14" s="65"/>
      <c r="K14" s="43"/>
      <c r="L14" s="66" t="s">
        <v>328</v>
      </c>
      <c r="M14" s="66"/>
      <c r="N14" s="66"/>
      <c r="O14" s="66"/>
      <c r="P14" s="67" t="s">
        <v>329</v>
      </c>
      <c r="Q14" s="67"/>
      <c r="R14" s="67"/>
      <c r="S14" s="67"/>
      <c r="T14" s="67"/>
      <c r="V14" s="68" t="s">
        <v>56</v>
      </c>
      <c r="W14" s="68"/>
    </row>
    <row r="15" spans="1:23" ht="15.9" customHeight="1" x14ac:dyDescent="0.25">
      <c r="K15" s="69" t="s">
        <v>330</v>
      </c>
      <c r="L15" s="70">
        <v>2013</v>
      </c>
      <c r="M15" s="70">
        <v>2014</v>
      </c>
      <c r="N15" s="70">
        <v>2015</v>
      </c>
      <c r="O15" s="71">
        <v>2016</v>
      </c>
      <c r="P15" s="72">
        <f>O15+1</f>
        <v>2017</v>
      </c>
      <c r="Q15" s="72">
        <f>P15+1</f>
        <v>2018</v>
      </c>
      <c r="R15" s="72">
        <f>Q15+1</f>
        <v>2019</v>
      </c>
      <c r="S15" s="72">
        <f>R15+1</f>
        <v>2020</v>
      </c>
      <c r="T15" s="72">
        <f>S15+1</f>
        <v>2021</v>
      </c>
      <c r="U15" s="73"/>
      <c r="V15" s="74" t="s">
        <v>331</v>
      </c>
      <c r="W15" s="74" t="s">
        <v>332</v>
      </c>
    </row>
    <row r="16" spans="1:23" x14ac:dyDescent="0.25">
      <c r="K16" s="75" t="s">
        <v>321</v>
      </c>
      <c r="L16" s="76">
        <v>1500.6757435513794</v>
      </c>
      <c r="M16" s="76">
        <v>1484.9085963680718</v>
      </c>
      <c r="N16" s="76">
        <v>1432.9640702672359</v>
      </c>
      <c r="O16" s="77">
        <v>1410.0000000000002</v>
      </c>
      <c r="P16" s="78">
        <v>1532.925611208067</v>
      </c>
      <c r="Q16" s="76">
        <v>1579.8397252200452</v>
      </c>
      <c r="R16" s="76">
        <v>1592.4794070498965</v>
      </c>
      <c r="S16" s="76">
        <v>1656.3710662294213</v>
      </c>
      <c r="T16" s="76">
        <v>1758.1117155567554</v>
      </c>
      <c r="U16" s="79"/>
      <c r="V16" s="80">
        <f>(O16/L16)^(1/3)-1</f>
        <v>-2.0560946898253052E-2</v>
      </c>
      <c r="W16" s="81">
        <f>(T16/O16)^(1/5)-1</f>
        <v>4.5118345161428097E-2</v>
      </c>
    </row>
    <row r="17" spans="3:23" x14ac:dyDescent="0.25">
      <c r="K17" s="82" t="s">
        <v>333</v>
      </c>
      <c r="L17" s="83"/>
      <c r="M17" s="84">
        <f>M16/L16-1</f>
        <v>-1.0506698233153422E-2</v>
      </c>
      <c r="N17" s="84">
        <f t="shared" ref="N17:T17" si="0">N16/M16-1</f>
        <v>-3.4981632019564501E-2</v>
      </c>
      <c r="O17" s="85">
        <f t="shared" si="0"/>
        <v>-1.602557296705498E-2</v>
      </c>
      <c r="P17" s="86">
        <f t="shared" si="0"/>
        <v>8.7181284544728177E-2</v>
      </c>
      <c r="Q17" s="87">
        <f t="shared" si="0"/>
        <v>3.0604299170790217E-2</v>
      </c>
      <c r="R17" s="86">
        <f t="shared" si="0"/>
        <v>8.0006102062604167E-3</v>
      </c>
      <c r="S17" s="86">
        <f t="shared" si="0"/>
        <v>4.012086994448838E-2</v>
      </c>
      <c r="T17" s="86">
        <f t="shared" si="0"/>
        <v>6.1423826702634576E-2</v>
      </c>
      <c r="U17" s="88"/>
      <c r="V17" s="80"/>
      <c r="W17" s="80"/>
    </row>
    <row r="18" spans="3:23" x14ac:dyDescent="0.25">
      <c r="K18" s="82" t="s">
        <v>334</v>
      </c>
      <c r="L18" s="89">
        <v>105.47787266532319</v>
      </c>
      <c r="M18" s="89">
        <v>127.44112081701887</v>
      </c>
      <c r="N18" s="89">
        <v>182.24913466148513</v>
      </c>
      <c r="O18" s="90">
        <v>198.33591229095993</v>
      </c>
      <c r="P18" s="91">
        <v>196.83605864242676</v>
      </c>
      <c r="Q18" s="91">
        <v>205.19113302780787</v>
      </c>
      <c r="R18" s="91">
        <v>204.5493163193544</v>
      </c>
      <c r="S18" s="91">
        <v>229.33508521254936</v>
      </c>
      <c r="T18" s="91">
        <v>241.10359607141655</v>
      </c>
      <c r="U18" s="88"/>
      <c r="V18" s="92">
        <f>(O18/L18)^(1/3)-1</f>
        <v>0.23427897737110959</v>
      </c>
      <c r="W18" s="92">
        <f>(T18/O18)^(1/5)-1</f>
        <v>3.9825505684943918E-2</v>
      </c>
    </row>
    <row r="19" spans="3:23" x14ac:dyDescent="0.25">
      <c r="K19" s="93" t="s">
        <v>18</v>
      </c>
      <c r="L19" s="89">
        <v>105.47787266532319</v>
      </c>
      <c r="M19" s="89">
        <v>127.44112081701887</v>
      </c>
      <c r="N19" s="89">
        <v>182.24913466148513</v>
      </c>
      <c r="O19" s="90">
        <v>198.33591229095993</v>
      </c>
      <c r="P19" s="91">
        <v>196.83605864242691</v>
      </c>
      <c r="Q19" s="91">
        <v>205.19113302780787</v>
      </c>
      <c r="R19" s="91">
        <v>204.54931631935449</v>
      </c>
      <c r="S19" s="91">
        <v>236.83508521254933</v>
      </c>
      <c r="T19" s="91">
        <v>276.10359607141663</v>
      </c>
      <c r="U19" s="94"/>
      <c r="V19" s="92">
        <f>(O19/L19)^(1/3)-1</f>
        <v>0.23427897737110959</v>
      </c>
      <c r="W19" s="92">
        <f>(T19/O19)^(1/5)-1</f>
        <v>6.8400643640145642E-2</v>
      </c>
    </row>
    <row r="20" spans="3:23" x14ac:dyDescent="0.25">
      <c r="K20" s="95" t="s">
        <v>335</v>
      </c>
      <c r="L20" s="84">
        <f t="shared" ref="L20:T20" si="1">L19/L16</f>
        <v>7.0286917822572167E-2</v>
      </c>
      <c r="M20" s="84">
        <f t="shared" si="1"/>
        <v>8.5824219166571111E-2</v>
      </c>
      <c r="N20" s="84">
        <f t="shared" si="1"/>
        <v>0.12718332472041477</v>
      </c>
      <c r="O20" s="85">
        <f t="shared" si="1"/>
        <v>0.14066376758224106</v>
      </c>
      <c r="P20" s="86">
        <f t="shared" si="1"/>
        <v>0.12840548634796731</v>
      </c>
      <c r="Q20" s="86">
        <f t="shared" si="1"/>
        <v>0.12988098080596636</v>
      </c>
      <c r="R20" s="86">
        <f t="shared" si="1"/>
        <v>0.12844707153751309</v>
      </c>
      <c r="S20" s="86">
        <f t="shared" si="1"/>
        <v>0.14298431676404669</v>
      </c>
      <c r="T20" s="86">
        <f t="shared" si="1"/>
        <v>0.1570455356325185</v>
      </c>
      <c r="U20" s="88"/>
    </row>
    <row r="21" spans="3:23" x14ac:dyDescent="0.25">
      <c r="K21" s="95" t="s">
        <v>333</v>
      </c>
      <c r="L21" s="84"/>
      <c r="M21" s="84">
        <f t="shared" ref="M21:T21" si="2">M19/L19-1</f>
        <v>0.20822611981741557</v>
      </c>
      <c r="N21" s="84">
        <f t="shared" si="2"/>
        <v>0.43006537837312431</v>
      </c>
      <c r="O21" s="85">
        <f t="shared" si="2"/>
        <v>8.8268060418255745E-2</v>
      </c>
      <c r="P21" s="86">
        <f t="shared" si="2"/>
        <v>-7.5621889712677026E-3</v>
      </c>
      <c r="Q21" s="87">
        <f t="shared" si="2"/>
        <v>4.2446868947720651E-2</v>
      </c>
      <c r="R21" s="86">
        <f t="shared" si="2"/>
        <v>-3.1278968977982435E-3</v>
      </c>
      <c r="S21" s="87">
        <f t="shared" si="2"/>
        <v>0.15783855685339176</v>
      </c>
      <c r="T21" s="86">
        <f t="shared" si="2"/>
        <v>0.16580529368621844</v>
      </c>
      <c r="U21" s="88"/>
    </row>
    <row r="22" spans="3:23" ht="4.95" customHeight="1" x14ac:dyDescent="0.25">
      <c r="K22" s="96"/>
      <c r="L22" s="96"/>
      <c r="M22" s="96"/>
      <c r="N22" s="96"/>
      <c r="O22" s="97"/>
      <c r="P22" s="98"/>
      <c r="Q22" s="98"/>
      <c r="R22" s="98"/>
      <c r="S22" s="98"/>
      <c r="T22" s="98"/>
      <c r="U22" s="79"/>
    </row>
    <row r="23" spans="3:23" x14ac:dyDescent="0.25">
      <c r="K23" s="96" t="s">
        <v>336</v>
      </c>
      <c r="L23" s="99"/>
      <c r="M23" s="99"/>
      <c r="N23" s="99"/>
      <c r="O23" s="100">
        <v>-80.528109588530526</v>
      </c>
      <c r="P23" s="101">
        <v>-89.37636201372996</v>
      </c>
      <c r="Q23" s="101">
        <v>-65.673274044795789</v>
      </c>
      <c r="R23" s="101">
        <v>-99.532636959304938</v>
      </c>
      <c r="S23" s="101">
        <v>-70.152676588209857</v>
      </c>
      <c r="T23" s="101">
        <v>-69.337698230053775</v>
      </c>
      <c r="U23" s="79"/>
    </row>
    <row r="24" spans="3:23" x14ac:dyDescent="0.25">
      <c r="K24" s="96" t="s">
        <v>337</v>
      </c>
      <c r="L24" s="99"/>
      <c r="M24" s="99"/>
      <c r="N24" s="99"/>
      <c r="O24" s="100"/>
      <c r="P24" s="101">
        <v>-40.1</v>
      </c>
      <c r="Q24" s="101">
        <v>-96.647999999999996</v>
      </c>
      <c r="R24" s="101">
        <v>-63.68</v>
      </c>
      <c r="S24" s="101">
        <v>-10.949999999999992</v>
      </c>
      <c r="T24" s="101">
        <v>-1.2</v>
      </c>
      <c r="U24" s="79"/>
    </row>
    <row r="25" spans="3:23" x14ac:dyDescent="0.25">
      <c r="K25" s="102" t="s">
        <v>338</v>
      </c>
      <c r="L25" s="103"/>
      <c r="M25" s="103"/>
      <c r="N25" s="103"/>
      <c r="O25" s="104"/>
      <c r="P25" s="105">
        <f>P23/P16</f>
        <v>-5.8304435231722886E-2</v>
      </c>
      <c r="Q25" s="105">
        <f>Q23/Q16</f>
        <v>-4.1569580126647722E-2</v>
      </c>
      <c r="R25" s="105">
        <f>R23/R16</f>
        <v>-6.2501679154326625E-2</v>
      </c>
      <c r="S25" s="105">
        <f>S23/S16</f>
        <v>-4.2353237157122088E-2</v>
      </c>
      <c r="T25" s="105">
        <f>T23/T16</f>
        <v>-3.9438732827109364E-2</v>
      </c>
      <c r="U25" s="79"/>
    </row>
    <row r="26" spans="3:23" x14ac:dyDescent="0.25">
      <c r="K26" s="96" t="s">
        <v>239</v>
      </c>
      <c r="L26" s="96"/>
      <c r="M26" s="96"/>
      <c r="N26" s="96"/>
      <c r="O26" s="97"/>
      <c r="P26" s="98">
        <v>-7.2896490258334552</v>
      </c>
      <c r="Q26" s="98">
        <v>-14.151606200968502</v>
      </c>
      <c r="R26" s="98">
        <v>4.8399246427192395</v>
      </c>
      <c r="S26" s="98">
        <v>-9.1743801548451813</v>
      </c>
      <c r="T26" s="98">
        <v>-11.755103171321679</v>
      </c>
      <c r="U26" s="79"/>
    </row>
    <row r="27" spans="3:23" x14ac:dyDescent="0.25">
      <c r="D27" s="106"/>
      <c r="K27" s="96" t="s">
        <v>339</v>
      </c>
      <c r="L27" s="96"/>
      <c r="M27" s="96"/>
      <c r="N27" s="96"/>
      <c r="O27" s="97"/>
      <c r="P27" s="98">
        <v>-52.355408697348267</v>
      </c>
      <c r="Q27" s="98">
        <v>-55.470349082320837</v>
      </c>
      <c r="R27" s="98">
        <v>-58.790065086032136</v>
      </c>
      <c r="S27" s="98">
        <v>-60.836340286116702</v>
      </c>
      <c r="T27" s="98">
        <v>-59.53902576318481</v>
      </c>
      <c r="U27" s="79"/>
    </row>
    <row r="28" spans="3:23" x14ac:dyDescent="0.25">
      <c r="E28" s="106"/>
      <c r="K28" s="96" t="s">
        <v>238</v>
      </c>
      <c r="L28" s="107"/>
      <c r="M28" s="107"/>
      <c r="N28" s="107"/>
      <c r="O28" s="97"/>
      <c r="P28" s="98">
        <v>-20.645788331547859</v>
      </c>
      <c r="Q28" s="98">
        <v>-21.863649155711155</v>
      </c>
      <c r="R28" s="98">
        <v>-22.047280975009304</v>
      </c>
      <c r="S28" s="98">
        <v>-24.508591969259935</v>
      </c>
      <c r="T28" s="98">
        <v>-30.904804163892432</v>
      </c>
      <c r="U28" s="79"/>
    </row>
    <row r="29" spans="3:23" x14ac:dyDescent="0.25">
      <c r="E29" s="106"/>
      <c r="K29" s="108" t="s">
        <v>340</v>
      </c>
      <c r="L29" s="108"/>
      <c r="M29" s="108"/>
      <c r="N29" s="108"/>
      <c r="O29" s="109"/>
      <c r="P29" s="110">
        <v>27.168850573967365</v>
      </c>
      <c r="Q29" s="110">
        <v>48.032254544011579</v>
      </c>
      <c r="R29" s="110">
        <v>29.01925794172735</v>
      </c>
      <c r="S29" s="110">
        <v>72.163096214117658</v>
      </c>
      <c r="T29" s="110">
        <v>104.56696474296393</v>
      </c>
      <c r="U29" s="79"/>
    </row>
    <row r="30" spans="3:23" x14ac:dyDescent="0.25">
      <c r="K30" s="108" t="s">
        <v>243</v>
      </c>
      <c r="L30" s="108"/>
      <c r="M30" s="108"/>
      <c r="N30" s="108"/>
      <c r="O30" s="109"/>
      <c r="P30" s="110">
        <v>-12.931149426032654</v>
      </c>
      <c r="Q30" s="110">
        <v>-48.615745455988417</v>
      </c>
      <c r="R30" s="110">
        <v>-34.660742058272653</v>
      </c>
      <c r="S30" s="110">
        <v>61.213096214117655</v>
      </c>
      <c r="T30" s="110">
        <v>103.36696474296393</v>
      </c>
      <c r="U30" s="94"/>
      <c r="V30" s="111"/>
    </row>
    <row r="31" spans="3:23" x14ac:dyDescent="0.25">
      <c r="C31" s="82"/>
      <c r="D31" s="82"/>
      <c r="F31" s="82"/>
      <c r="G31" s="82"/>
      <c r="H31" s="82"/>
      <c r="I31" s="82"/>
      <c r="K31" s="112" t="s">
        <v>341</v>
      </c>
      <c r="L31" s="108"/>
      <c r="M31" s="108"/>
      <c r="N31" s="108"/>
      <c r="O31" s="109"/>
      <c r="P31" s="113">
        <f ca="1">P30/$G$10</f>
        <v>-1.3262717360033491E-2</v>
      </c>
      <c r="Q31" s="113">
        <f ca="1">Q30/$G$10</f>
        <v>-4.986230303178299E-2</v>
      </c>
      <c r="R31" s="113">
        <f ca="1">R30/$G$10</f>
        <v>-3.5549479034125801E-2</v>
      </c>
      <c r="S31" s="113">
        <f ca="1">S30/$G$10</f>
        <v>6.2782662783710419E-2</v>
      </c>
      <c r="T31" s="113">
        <f ca="1">T30/$G$10</f>
        <v>0.10601739973637327</v>
      </c>
      <c r="U31" s="114"/>
      <c r="V31" s="111"/>
    </row>
    <row r="32" spans="3:23" s="82" customFormat="1" x14ac:dyDescent="0.25">
      <c r="C32" s="39"/>
      <c r="D32" s="39"/>
      <c r="F32" s="39"/>
      <c r="G32" s="39"/>
      <c r="H32" s="39"/>
      <c r="I32" s="39"/>
      <c r="K32" s="115" t="s">
        <v>167</v>
      </c>
      <c r="L32" s="115"/>
      <c r="M32" s="115"/>
      <c r="N32" s="115"/>
      <c r="O32" s="116">
        <v>842.92762723657984</v>
      </c>
      <c r="P32" s="117">
        <v>855.85877666261263</v>
      </c>
      <c r="Q32" s="117">
        <v>904.47452211860104</v>
      </c>
      <c r="R32" s="117">
        <v>939.13526417687376</v>
      </c>
      <c r="S32" s="117">
        <v>877.92216796275602</v>
      </c>
      <c r="T32" s="117">
        <v>774.55520321979213</v>
      </c>
      <c r="U32" s="118"/>
    </row>
    <row r="33" spans="11:21" ht="15.9" customHeight="1" x14ac:dyDescent="0.25">
      <c r="Q33" s="111"/>
      <c r="R33" s="111"/>
      <c r="S33" s="111"/>
      <c r="T33" s="111"/>
      <c r="U33" s="111"/>
    </row>
    <row r="34" spans="11:21" x14ac:dyDescent="0.25">
      <c r="T34" s="111"/>
      <c r="U34" s="111"/>
    </row>
    <row r="35" spans="11:21" x14ac:dyDescent="0.25">
      <c r="O35" s="39" t="s">
        <v>231</v>
      </c>
      <c r="P35" s="119">
        <f>+O32-P30-P32</f>
        <v>0</v>
      </c>
      <c r="Q35" s="119">
        <f>+P32-Q30-Q32</f>
        <v>0</v>
      </c>
      <c r="R35" s="119">
        <f>+Q32-R30-R32</f>
        <v>0</v>
      </c>
      <c r="S35" s="119">
        <f>+R32-S30-S32</f>
        <v>0</v>
      </c>
      <c r="T35" s="119">
        <f>+S32-T30-T32</f>
        <v>0</v>
      </c>
      <c r="U35" s="119"/>
    </row>
    <row r="36" spans="11:21" x14ac:dyDescent="0.25">
      <c r="P36" s="111"/>
      <c r="T36" s="119"/>
      <c r="U36" s="119"/>
    </row>
    <row r="37" spans="11:21" x14ac:dyDescent="0.25">
      <c r="T37" s="111"/>
      <c r="U37" s="111"/>
    </row>
    <row r="40" spans="11:21" x14ac:dyDescent="0.25">
      <c r="K40" s="96"/>
      <c r="L40" s="96"/>
      <c r="M40" s="96"/>
      <c r="N40" s="96"/>
      <c r="O40" s="96"/>
      <c r="P40" s="120"/>
      <c r="Q40" s="120"/>
      <c r="R40" s="120"/>
      <c r="S40" s="120"/>
      <c r="T40" s="120"/>
      <c r="U40" s="120"/>
    </row>
    <row r="58" ht="20.100000000000001" customHeight="1" x14ac:dyDescent="0.25"/>
    <row r="59" ht="12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ht="20.100000000000001" customHeight="1" x14ac:dyDescent="0.25"/>
    <row r="66" ht="20.100000000000001" customHeight="1" x14ac:dyDescent="0.25"/>
    <row r="67" ht="20.100000000000001" customHeight="1" x14ac:dyDescent="0.25"/>
    <row r="68" ht="12.6" customHeight="1" x14ac:dyDescent="0.25"/>
    <row r="69" ht="12.6" customHeight="1" x14ac:dyDescent="0.25"/>
    <row r="70" ht="15" hidden="1" customHeight="1" outlineLevel="1" x14ac:dyDescent="0.25"/>
    <row r="71" ht="15" hidden="1" customHeight="1" outlineLevel="1" x14ac:dyDescent="0.25"/>
    <row r="72" ht="15" hidden="1" customHeight="1" outlineLevel="1" x14ac:dyDescent="0.25"/>
    <row r="73" ht="15" hidden="1" customHeight="1" outlineLevel="1" x14ac:dyDescent="0.25"/>
    <row r="74" ht="15" hidden="1" customHeight="1" outlineLevel="1" x14ac:dyDescent="0.25"/>
    <row r="75" ht="15" hidden="1" customHeight="1" outlineLevel="1" x14ac:dyDescent="0.25"/>
    <row r="76" ht="15" hidden="1" customHeight="1" outlineLevel="1" x14ac:dyDescent="0.25"/>
    <row r="77" collapsed="1" x14ac:dyDescent="0.25"/>
  </sheetData>
  <pageMargins left="0.70866141732283472" right="0.70866141732283472" top="0.74803149606299213" bottom="0.74803149606299213" header="0.31496062992125984" footer="0.31496062992125984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58999-764A-42BA-8EE1-0A1A95E50122}">
  <sheetPr>
    <tabColor rgb="FF002060"/>
  </sheetPr>
  <dimension ref="A1"/>
  <sheetViews>
    <sheetView showGridLines="0" view="pageBreakPreview" zoomScale="60" zoomScaleNormal="100" workbookViewId="0"/>
  </sheetViews>
  <sheetFormatPr defaultColWidth="9.109375" defaultRowHeight="13.2" x14ac:dyDescent="0.25"/>
  <cols>
    <col min="1" max="16384" width="9.109375" style="2"/>
  </cols>
  <sheetData/>
  <pageMargins left="0.7" right="0.7" top="0.75" bottom="0.75" header="0.3" footer="0.3"/>
  <pageSetup paperSize="9" orientation="portrait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AC508-A52C-4804-8E07-FDE469A627FA}">
  <dimension ref="A1:AL56"/>
  <sheetViews>
    <sheetView workbookViewId="0"/>
  </sheetViews>
  <sheetFormatPr defaultColWidth="0" defaultRowHeight="13.2" x14ac:dyDescent="0.25"/>
  <cols>
    <col min="1" max="1" width="12.109375" style="37" customWidth="1"/>
    <col min="2" max="2" width="7.88671875" style="37" customWidth="1"/>
    <col min="3" max="3" width="13.5546875" style="37" customWidth="1"/>
    <col min="4" max="4" width="15.88671875" style="37" customWidth="1"/>
    <col min="5" max="9" width="9" style="37" bestFit="1" customWidth="1"/>
    <col min="10" max="10" width="7.88671875" style="37" customWidth="1"/>
    <col min="11" max="12" width="0" style="37" hidden="1" customWidth="1"/>
    <col min="13" max="17" width="9" style="37" bestFit="1" customWidth="1"/>
    <col min="18" max="19" width="7.88671875" style="37" customWidth="1"/>
    <col min="20" max="20" width="1.5546875" style="37" customWidth="1"/>
    <col min="21" max="21" width="8.109375" style="37" customWidth="1"/>
    <col min="22" max="22" width="1.109375" style="37" customWidth="1"/>
    <col min="23" max="23" width="4.5546875" style="37" customWidth="1"/>
    <col min="24" max="28" width="4.109375" style="37" customWidth="1"/>
    <col min="29" max="29" width="1" style="37" customWidth="1"/>
    <col min="30" max="34" width="4.109375" style="37" customWidth="1"/>
    <col min="35" max="35" width="1.88671875" style="37" customWidth="1"/>
    <col min="36" max="38" width="7.88671875" style="37" customWidth="1"/>
    <col min="39" max="16384" width="7.88671875" style="37" hidden="1"/>
  </cols>
  <sheetData>
    <row r="1" spans="1:18" x14ac:dyDescent="0.25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1:18" x14ac:dyDescent="0.25">
      <c r="A2" s="123" t="s">
        <v>344</v>
      </c>
      <c r="B2" s="212"/>
      <c r="C2" s="212"/>
      <c r="D2" s="212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</row>
    <row r="3" spans="1:18" x14ac:dyDescent="0.25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</row>
    <row r="4" spans="1:18" x14ac:dyDescent="0.25">
      <c r="A4" s="122" t="s">
        <v>342</v>
      </c>
      <c r="B4" s="211">
        <v>416.45211394639392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</row>
    <row r="5" spans="1:18" x14ac:dyDescent="0.25">
      <c r="A5" s="122" t="s">
        <v>343</v>
      </c>
      <c r="B5" s="214">
        <v>5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</row>
    <row r="6" spans="1:18" x14ac:dyDescent="0.25">
      <c r="A6" s="121"/>
      <c r="B6" s="121"/>
      <c r="C6" s="121"/>
      <c r="D6" s="121"/>
      <c r="E6" s="124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</row>
    <row r="7" spans="1:18" x14ac:dyDescent="0.25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</row>
    <row r="8" spans="1:18" ht="16.8" x14ac:dyDescent="0.55000000000000004">
      <c r="A8" s="121"/>
      <c r="B8" s="121"/>
      <c r="C8" s="121"/>
      <c r="D8" s="121"/>
      <c r="E8" s="125" t="s">
        <v>345</v>
      </c>
      <c r="F8" s="125"/>
      <c r="G8" s="125"/>
      <c r="H8" s="125"/>
      <c r="I8" s="126"/>
      <c r="J8" s="121"/>
      <c r="K8" s="121"/>
      <c r="L8" s="121"/>
      <c r="M8" s="125" t="s">
        <v>345</v>
      </c>
      <c r="N8" s="125"/>
      <c r="O8" s="125"/>
      <c r="P8" s="125"/>
      <c r="Q8" s="126"/>
      <c r="R8" s="121"/>
    </row>
    <row r="9" spans="1:18" x14ac:dyDescent="0.25">
      <c r="A9" s="121"/>
      <c r="B9" s="121"/>
      <c r="C9" s="121"/>
      <c r="D9" s="121"/>
      <c r="E9" s="127">
        <v>6.5545366191317509</v>
      </c>
      <c r="F9" s="127">
        <v>6.8066341814060491</v>
      </c>
      <c r="G9" s="127">
        <v>7.0587317436803474</v>
      </c>
      <c r="H9" s="127">
        <v>7.3108293059546456</v>
      </c>
      <c r="I9" s="127">
        <v>7.5629268682289439</v>
      </c>
      <c r="J9" s="121"/>
      <c r="K9" s="121"/>
      <c r="L9" s="121"/>
      <c r="M9" s="127">
        <f>E9</f>
        <v>6.5545366191317509</v>
      </c>
      <c r="N9" s="127">
        <f>F9</f>
        <v>6.8066341814060491</v>
      </c>
      <c r="O9" s="127">
        <f>G9</f>
        <v>7.0587317436803474</v>
      </c>
      <c r="P9" s="127">
        <f>H9</f>
        <v>7.3108293059546456</v>
      </c>
      <c r="Q9" s="127">
        <f>I9</f>
        <v>7.5629268682289439</v>
      </c>
      <c r="R9" s="121"/>
    </row>
    <row r="10" spans="1:18" x14ac:dyDescent="0.25">
      <c r="A10" s="128"/>
      <c r="B10" s="128"/>
      <c r="C10" s="128"/>
      <c r="D10" s="128"/>
      <c r="E10" s="129"/>
      <c r="F10" s="129"/>
      <c r="G10" s="129"/>
      <c r="H10" s="129"/>
      <c r="I10" s="129"/>
      <c r="J10" s="128"/>
      <c r="K10" s="128"/>
      <c r="L10" s="128"/>
      <c r="M10" s="129"/>
      <c r="N10" s="129"/>
      <c r="O10" s="129"/>
      <c r="P10" s="129"/>
      <c r="Q10" s="129"/>
      <c r="R10" s="128"/>
    </row>
    <row r="11" spans="1:18" ht="16.8" x14ac:dyDescent="0.55000000000000004">
      <c r="A11" s="121"/>
      <c r="B11" s="121"/>
      <c r="C11" s="130" t="s">
        <v>18</v>
      </c>
      <c r="D11" s="130" t="s">
        <v>346</v>
      </c>
      <c r="E11" s="125" t="s">
        <v>347</v>
      </c>
      <c r="F11" s="125"/>
      <c r="G11" s="125"/>
      <c r="H11" s="125"/>
      <c r="I11" s="126"/>
      <c r="J11" s="121"/>
      <c r="K11" s="121"/>
      <c r="L11" s="131" t="s">
        <v>18</v>
      </c>
      <c r="M11" s="1449" t="str">
        <f>E11</f>
        <v>Entry EV (€m)</v>
      </c>
      <c r="N11" s="1449"/>
      <c r="O11" s="1449"/>
      <c r="P11" s="1449"/>
      <c r="Q11" s="1449"/>
      <c r="R11" s="121"/>
    </row>
    <row r="12" spans="1:18" x14ac:dyDescent="0.25">
      <c r="A12" s="121"/>
      <c r="B12" s="121"/>
      <c r="C12" s="132" t="s">
        <v>348</v>
      </c>
      <c r="D12" s="132" t="s">
        <v>348</v>
      </c>
      <c r="E12" s="133">
        <v>1300</v>
      </c>
      <c r="F12" s="133">
        <v>1350</v>
      </c>
      <c r="G12" s="133">
        <v>1400</v>
      </c>
      <c r="H12" s="133">
        <v>1450</v>
      </c>
      <c r="I12" s="133">
        <v>1500</v>
      </c>
      <c r="J12" s="128"/>
      <c r="K12" s="128"/>
      <c r="L12" s="134" t="s">
        <v>348</v>
      </c>
      <c r="M12" s="133">
        <f>E12</f>
        <v>1300</v>
      </c>
      <c r="N12" s="133">
        <f>F12</f>
        <v>1350</v>
      </c>
      <c r="O12" s="133">
        <f>G12</f>
        <v>1400</v>
      </c>
      <c r="P12" s="133">
        <f>H12</f>
        <v>1450</v>
      </c>
      <c r="Q12" s="133">
        <f>I12</f>
        <v>1500</v>
      </c>
      <c r="R12" s="121"/>
    </row>
    <row r="13" spans="1:18" x14ac:dyDescent="0.25">
      <c r="A13" s="121"/>
      <c r="B13" s="121"/>
      <c r="C13" s="135">
        <v>6.5</v>
      </c>
      <c r="D13" s="135">
        <v>8.7304041833299326</v>
      </c>
      <c r="E13" s="136">
        <v>0.24069074988365172</v>
      </c>
      <c r="F13" s="137">
        <v>0.20441445708274844</v>
      </c>
      <c r="G13" s="138">
        <v>0.17399323582649234</v>
      </c>
      <c r="H13" s="137">
        <v>0.14792386889457704</v>
      </c>
      <c r="I13" s="137">
        <v>0.12520543932914729</v>
      </c>
      <c r="J13" s="121"/>
      <c r="K13" s="121"/>
      <c r="L13" s="139">
        <f>C13</f>
        <v>6.5</v>
      </c>
      <c r="M13" s="140">
        <f>($B$4*(1+E13)^$B$5)/$B$4</f>
        <v>2.9397995665453736</v>
      </c>
      <c r="N13" s="140">
        <f>($B$4*(1+F13)^$B$5)/$B$4</f>
        <v>2.5344270749082298</v>
      </c>
      <c r="O13" s="141">
        <f t="shared" ref="O13:Q17" si="0">($B$4*(1+G13)^$B$5)/$B$4</f>
        <v>2.230118668682108</v>
      </c>
      <c r="P13" s="140">
        <f t="shared" si="0"/>
        <v>1.9932667924478988</v>
      </c>
      <c r="Q13" s="140">
        <f t="shared" si="0"/>
        <v>1.8036784421524281</v>
      </c>
      <c r="R13" s="121"/>
    </row>
    <row r="14" spans="1:18" x14ac:dyDescent="0.25">
      <c r="A14" s="121"/>
      <c r="B14" s="121"/>
      <c r="C14" s="135">
        <v>7</v>
      </c>
      <c r="D14" s="135">
        <v>9.4019737358937743</v>
      </c>
      <c r="E14" s="142">
        <v>0.2743773400783539</v>
      </c>
      <c r="F14" s="138">
        <v>0.2369547426700592</v>
      </c>
      <c r="G14" s="143">
        <v>0.20555587410926821</v>
      </c>
      <c r="H14" s="138">
        <v>0.17863484025001533</v>
      </c>
      <c r="I14" s="138">
        <v>0.15516224503517154</v>
      </c>
      <c r="J14" s="121"/>
      <c r="K14" s="121"/>
      <c r="L14" s="144">
        <f>C14</f>
        <v>7</v>
      </c>
      <c r="M14" s="141">
        <f t="shared" ref="M14:N17" si="1">($B$4*(1+E14)^$B$5)/$B$4</f>
        <v>3.3611678668498155</v>
      </c>
      <c r="N14" s="141">
        <f t="shared" si="1"/>
        <v>2.8958032448311148</v>
      </c>
      <c r="O14" s="145">
        <f t="shared" si="0"/>
        <v>2.5464591725450547</v>
      </c>
      <c r="P14" s="141">
        <f t="shared" si="0"/>
        <v>2.2745546351334776</v>
      </c>
      <c r="Q14" s="141">
        <f t="shared" si="0"/>
        <v>2.0569082996085712</v>
      </c>
      <c r="R14" s="121"/>
    </row>
    <row r="15" spans="1:18" x14ac:dyDescent="0.25">
      <c r="A15" s="121"/>
      <c r="B15" s="121"/>
      <c r="C15" s="135">
        <v>7.5</v>
      </c>
      <c r="D15" s="135">
        <v>10.073543288457616</v>
      </c>
      <c r="E15" s="146">
        <v>0.30483607649803157</v>
      </c>
      <c r="F15" s="137">
        <v>0.26639057993888859</v>
      </c>
      <c r="G15" s="138">
        <v>0.23412041068077086</v>
      </c>
      <c r="H15" s="137">
        <v>0.20644121766090398</v>
      </c>
      <c r="I15" s="137">
        <v>0.18229797482490542</v>
      </c>
      <c r="J15" s="121"/>
      <c r="K15" s="121"/>
      <c r="L15" s="144">
        <f>C15</f>
        <v>7.5</v>
      </c>
      <c r="M15" s="140">
        <f t="shared" si="1"/>
        <v>3.7825073318130715</v>
      </c>
      <c r="N15" s="140">
        <f t="shared" si="1"/>
        <v>3.2571544805977606</v>
      </c>
      <c r="O15" s="141">
        <f t="shared" si="0"/>
        <v>2.8627780264260081</v>
      </c>
      <c r="P15" s="140">
        <f t="shared" si="0"/>
        <v>2.5558233381693469</v>
      </c>
      <c r="Q15" s="140">
        <f t="shared" si="0"/>
        <v>2.310121001747135</v>
      </c>
      <c r="R15" s="121"/>
    </row>
    <row r="16" spans="1:18" x14ac:dyDescent="0.25">
      <c r="A16" s="121"/>
      <c r="B16" s="121"/>
      <c r="C16" s="135">
        <v>8</v>
      </c>
      <c r="D16" s="135">
        <v>10.745112841021456</v>
      </c>
      <c r="E16" s="146">
        <v>0.33268908858299262</v>
      </c>
      <c r="F16" s="137">
        <v>0.29331801533699031</v>
      </c>
      <c r="G16" s="138">
        <v>0.26026021838188174</v>
      </c>
      <c r="H16" s="137">
        <v>0.23189633488655095</v>
      </c>
      <c r="I16" s="137">
        <v>0.20714798569679263</v>
      </c>
      <c r="J16" s="121"/>
      <c r="K16" s="121"/>
      <c r="L16" s="139">
        <f>C16</f>
        <v>8</v>
      </c>
      <c r="M16" s="140">
        <f t="shared" si="1"/>
        <v>4.2038209452646296</v>
      </c>
      <c r="N16" s="140">
        <f t="shared" si="1"/>
        <v>3.6184838257123957</v>
      </c>
      <c r="O16" s="141">
        <f t="shared" si="0"/>
        <v>3.1790776604235091</v>
      </c>
      <c r="P16" s="140">
        <f t="shared" si="0"/>
        <v>2.837074992047397</v>
      </c>
      <c r="Q16" s="140">
        <f t="shared" si="0"/>
        <v>2.5633184896394159</v>
      </c>
      <c r="R16" s="121"/>
    </row>
    <row r="17" spans="1:24" x14ac:dyDescent="0.25">
      <c r="A17" s="121"/>
      <c r="B17" s="121"/>
      <c r="C17" s="135">
        <v>8.5</v>
      </c>
      <c r="D17" s="135">
        <v>11.416682393585296</v>
      </c>
      <c r="E17" s="146">
        <v>0.35838988423347473</v>
      </c>
      <c r="F17" s="137">
        <v>0.31817206740379345</v>
      </c>
      <c r="G17" s="138">
        <v>0.28439434170722955</v>
      </c>
      <c r="H17" s="137">
        <v>0.25540512204170218</v>
      </c>
      <c r="I17" s="137">
        <v>0.2301045358181</v>
      </c>
      <c r="J17" s="121"/>
      <c r="K17" s="121"/>
      <c r="L17" s="139">
        <f>C17</f>
        <v>8.5</v>
      </c>
      <c r="M17" s="140">
        <f t="shared" si="1"/>
        <v>4.6251113604660832</v>
      </c>
      <c r="N17" s="140">
        <f t="shared" si="1"/>
        <v>3.9797933557963794</v>
      </c>
      <c r="O17" s="141">
        <f t="shared" si="0"/>
        <v>3.4953600505295759</v>
      </c>
      <c r="P17" s="140">
        <f t="shared" si="0"/>
        <v>3.1183113910882518</v>
      </c>
      <c r="Q17" s="140">
        <f t="shared" si="0"/>
        <v>2.8165022302813942</v>
      </c>
      <c r="R17" s="121"/>
    </row>
    <row r="18" spans="1:24" x14ac:dyDescent="0.25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</row>
    <row r="19" spans="1:24" x14ac:dyDescent="0.25">
      <c r="A19" s="121"/>
      <c r="B19" s="121"/>
      <c r="C19" s="1450" t="s">
        <v>349</v>
      </c>
      <c r="D19" s="1450"/>
      <c r="E19" s="147">
        <v>6.5545366191317509</v>
      </c>
      <c r="F19" s="147">
        <v>6.8066341814060491</v>
      </c>
      <c r="G19" s="147">
        <v>7.0587317436803474</v>
      </c>
      <c r="H19" s="147">
        <v>7.3108293059546456</v>
      </c>
      <c r="I19" s="147">
        <v>7.5629268682289439</v>
      </c>
      <c r="J19" s="148"/>
      <c r="K19" s="148"/>
      <c r="L19" s="148"/>
      <c r="M19" s="147">
        <v>6.5545366191317509</v>
      </c>
      <c r="N19" s="147">
        <v>6.8066341814060491</v>
      </c>
      <c r="O19" s="147">
        <v>7.0587317436803474</v>
      </c>
      <c r="P19" s="147">
        <v>7.3108293059546456</v>
      </c>
      <c r="Q19" s="147">
        <v>7.5629268682289439</v>
      </c>
      <c r="R19" s="121"/>
    </row>
    <row r="20" spans="1:24" x14ac:dyDescent="0.25">
      <c r="A20" s="121"/>
      <c r="B20" s="121"/>
      <c r="C20" s="1450" t="s">
        <v>350</v>
      </c>
      <c r="D20" s="1450"/>
      <c r="E20" s="147">
        <v>11.034922731592481</v>
      </c>
      <c r="F20" s="147">
        <v>11.459342836653729</v>
      </c>
      <c r="G20" s="147">
        <v>11.883762941714979</v>
      </c>
      <c r="H20" s="147">
        <v>12.308183046776227</v>
      </c>
      <c r="I20" s="147">
        <v>12.732603151837477</v>
      </c>
      <c r="J20" s="148"/>
      <c r="K20" s="148"/>
      <c r="L20" s="148"/>
      <c r="M20" s="147">
        <v>11.034922731592481</v>
      </c>
      <c r="N20" s="147">
        <v>11.459342836653729</v>
      </c>
      <c r="O20" s="147">
        <v>11.883762941714979</v>
      </c>
      <c r="P20" s="147">
        <v>12.308183046776227</v>
      </c>
      <c r="Q20" s="147">
        <v>12.732603151837477</v>
      </c>
      <c r="R20" s="121"/>
    </row>
    <row r="21" spans="1:24" x14ac:dyDescent="0.25">
      <c r="A21" s="121"/>
      <c r="B21" s="121"/>
      <c r="C21" s="149" t="s">
        <v>351</v>
      </c>
      <c r="D21" s="121"/>
      <c r="E21" s="124">
        <v>319.45211394639392</v>
      </c>
      <c r="F21" s="124">
        <v>369.45211394639392</v>
      </c>
      <c r="G21" s="124">
        <v>419.45211394639392</v>
      </c>
      <c r="H21" s="124">
        <v>469.45211394639392</v>
      </c>
      <c r="I21" s="124">
        <v>519.45211394639387</v>
      </c>
      <c r="J21" s="121"/>
      <c r="K21" s="121"/>
      <c r="L21" s="121"/>
      <c r="M21" s="124">
        <v>319.45211394639392</v>
      </c>
      <c r="N21" s="124">
        <v>369.45211394639392</v>
      </c>
      <c r="O21" s="124">
        <v>419.45211394639392</v>
      </c>
      <c r="P21" s="124">
        <v>469.45211394639392</v>
      </c>
      <c r="Q21" s="124">
        <v>519.45211394639387</v>
      </c>
      <c r="R21" s="121"/>
      <c r="W21" s="131"/>
      <c r="X21" s="131"/>
    </row>
    <row r="22" spans="1:24" x14ac:dyDescent="0.25">
      <c r="A22" s="121"/>
      <c r="B22" s="121"/>
      <c r="C22" s="149" t="s">
        <v>352</v>
      </c>
      <c r="D22" s="121"/>
      <c r="E22" s="150">
        <v>0.2365320263397723</v>
      </c>
      <c r="F22" s="150">
        <v>0.26378772049322857</v>
      </c>
      <c r="G22" s="150">
        <v>0.2891644450545876</v>
      </c>
      <c r="H22" s="150">
        <v>0.31285002610934876</v>
      </c>
      <c r="I22" s="150">
        <v>0.33500806296584046</v>
      </c>
      <c r="J22" s="121"/>
      <c r="K22" s="121"/>
      <c r="L22" s="121"/>
      <c r="M22" s="150">
        <v>0.2365320263397723</v>
      </c>
      <c r="N22" s="150">
        <v>0.26378772049322857</v>
      </c>
      <c r="O22" s="150">
        <v>0.2891644450545876</v>
      </c>
      <c r="P22" s="150">
        <v>0.31285002610934876</v>
      </c>
      <c r="Q22" s="150">
        <v>0.33500806296584046</v>
      </c>
      <c r="R22" s="121"/>
      <c r="W22" s="131"/>
      <c r="X22" s="131"/>
    </row>
    <row r="23" spans="1:24" x14ac:dyDescent="0.25">
      <c r="A23" s="121"/>
      <c r="B23" s="121"/>
      <c r="C23" s="149" t="s">
        <v>353</v>
      </c>
      <c r="D23" s="121"/>
      <c r="E23" s="150">
        <v>0.2748259476901086</v>
      </c>
      <c r="F23" s="150">
        <v>0.30473299857840153</v>
      </c>
      <c r="G23" s="150">
        <v>0.33227094848125976</v>
      </c>
      <c r="H23" s="150">
        <v>0.35771057660737104</v>
      </c>
      <c r="I23" s="150">
        <v>0.38128291125009406</v>
      </c>
      <c r="J23" s="121"/>
      <c r="K23" s="121"/>
      <c r="L23" s="121"/>
      <c r="M23" s="150">
        <v>0.2748259476901086</v>
      </c>
      <c r="N23" s="150">
        <v>0.30473299857840153</v>
      </c>
      <c r="O23" s="150">
        <v>0.33227094848125976</v>
      </c>
      <c r="P23" s="150">
        <v>0.35771057660737104</v>
      </c>
      <c r="Q23" s="150">
        <v>0.38128291125009406</v>
      </c>
      <c r="R23" s="121"/>
      <c r="W23" s="131"/>
      <c r="X23" s="131"/>
    </row>
    <row r="24" spans="1:24" x14ac:dyDescent="0.25">
      <c r="A24" s="121"/>
      <c r="B24" s="121"/>
      <c r="C24" s="149"/>
      <c r="D24" s="121"/>
      <c r="E24" s="124"/>
      <c r="F24" s="124"/>
      <c r="G24" s="124"/>
      <c r="H24" s="124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W24" s="131"/>
      <c r="X24" s="131"/>
    </row>
    <row r="25" spans="1:24" ht="16.8" x14ac:dyDescent="0.55000000000000004">
      <c r="A25" s="121"/>
      <c r="B25" s="121"/>
      <c r="C25" s="121"/>
      <c r="D25" s="151" t="s">
        <v>59</v>
      </c>
      <c r="E25" s="125" t="str">
        <f>E11</f>
        <v>Entry EV (€m)</v>
      </c>
      <c r="F25" s="125"/>
      <c r="G25" s="125"/>
      <c r="H25" s="125"/>
      <c r="I25" s="126"/>
      <c r="J25" s="121"/>
      <c r="K25" s="121"/>
      <c r="L25" s="152" t="s">
        <v>59</v>
      </c>
      <c r="M25" s="1449" t="str">
        <f>E25</f>
        <v>Entry EV (€m)</v>
      </c>
      <c r="N25" s="1449"/>
      <c r="O25" s="1449"/>
      <c r="P25" s="1449"/>
      <c r="Q25" s="1449"/>
      <c r="R25" s="121"/>
      <c r="U25" s="153"/>
      <c r="V25" s="154"/>
      <c r="W25" s="155"/>
      <c r="X25" s="155"/>
    </row>
    <row r="26" spans="1:24" x14ac:dyDescent="0.25">
      <c r="A26" s="121"/>
      <c r="B26" s="121"/>
      <c r="C26" s="121"/>
      <c r="D26" s="156" t="s">
        <v>54</v>
      </c>
      <c r="E26" s="133">
        <v>1300</v>
      </c>
      <c r="F26" s="133">
        <v>1350</v>
      </c>
      <c r="G26" s="133">
        <v>1400</v>
      </c>
      <c r="H26" s="133">
        <v>1450</v>
      </c>
      <c r="I26" s="133">
        <v>1500</v>
      </c>
      <c r="J26" s="128"/>
      <c r="K26" s="128"/>
      <c r="L26" s="134" t="s">
        <v>54</v>
      </c>
      <c r="M26" s="133">
        <f>E26</f>
        <v>1300</v>
      </c>
      <c r="N26" s="133">
        <f>F26</f>
        <v>1350</v>
      </c>
      <c r="O26" s="133">
        <f>G26</f>
        <v>1400</v>
      </c>
      <c r="P26" s="133">
        <f>H26</f>
        <v>1450</v>
      </c>
      <c r="Q26" s="133">
        <f>I26</f>
        <v>1500</v>
      </c>
      <c r="R26" s="121"/>
      <c r="U26" s="157"/>
      <c r="W26" s="140"/>
    </row>
    <row r="27" spans="1:24" x14ac:dyDescent="0.25">
      <c r="A27" s="121"/>
      <c r="B27" s="121"/>
      <c r="C27" s="131"/>
      <c r="D27" s="158">
        <v>3.25</v>
      </c>
      <c r="E27" s="136">
        <v>0.20505635142326359</v>
      </c>
      <c r="F27" s="137">
        <v>0.18283929228782658</v>
      </c>
      <c r="G27" s="138">
        <v>0.16301389336586006</v>
      </c>
      <c r="H27" s="137">
        <v>0.14515529274940495</v>
      </c>
      <c r="I27" s="137">
        <v>0.12894001603126529</v>
      </c>
      <c r="J27" s="128"/>
      <c r="K27" s="128"/>
      <c r="L27" s="159">
        <f t="shared" ref="L27:L33" si="2">D27</f>
        <v>3.25</v>
      </c>
      <c r="M27" s="140">
        <f t="shared" ref="M27:Q33" si="3">($B$4*(1+E27)^$B$5)/$B$4</f>
        <v>2.5411879094279377</v>
      </c>
      <c r="N27" s="140">
        <f t="shared" si="3"/>
        <v>2.3154143139520413</v>
      </c>
      <c r="O27" s="141">
        <f t="shared" si="3"/>
        <v>2.127769181056077</v>
      </c>
      <c r="P27" s="140">
        <f t="shared" si="3"/>
        <v>1.9693455379687013</v>
      </c>
      <c r="Q27" s="140">
        <f t="shared" si="3"/>
        <v>1.8338099965598214</v>
      </c>
      <c r="R27" s="121"/>
      <c r="U27" s="157"/>
      <c r="W27" s="140"/>
    </row>
    <row r="28" spans="1:24" x14ac:dyDescent="0.25">
      <c r="A28" s="121"/>
      <c r="B28" s="121"/>
      <c r="C28" s="121"/>
      <c r="D28" s="158">
        <v>3.5</v>
      </c>
      <c r="E28" s="146">
        <v>0.21808581948280334</v>
      </c>
      <c r="F28" s="137">
        <v>0.1933164656162262</v>
      </c>
      <c r="G28" s="138">
        <v>0.17145358920097351</v>
      </c>
      <c r="H28" s="137">
        <v>0.1519378483295441</v>
      </c>
      <c r="I28" s="137">
        <v>0.13435370326042176</v>
      </c>
      <c r="J28" s="128"/>
      <c r="K28" s="128"/>
      <c r="L28" s="159">
        <f t="shared" si="2"/>
        <v>3.5</v>
      </c>
      <c r="M28" s="140">
        <f t="shared" si="3"/>
        <v>2.6815718418719374</v>
      </c>
      <c r="N28" s="140">
        <f t="shared" si="3"/>
        <v>2.419792719571785</v>
      </c>
      <c r="O28" s="141">
        <f t="shared" si="3"/>
        <v>2.2061012296573814</v>
      </c>
      <c r="P28" s="140">
        <f t="shared" si="3"/>
        <v>2.0283609407725534</v>
      </c>
      <c r="Q28" s="140">
        <f t="shared" si="3"/>
        <v>1.8782027236912358</v>
      </c>
      <c r="R28" s="121"/>
      <c r="U28" s="157"/>
      <c r="W28" s="140"/>
    </row>
    <row r="29" spans="1:24" x14ac:dyDescent="0.25">
      <c r="A29" s="121"/>
      <c r="B29" s="121"/>
      <c r="C29" s="121"/>
      <c r="D29" s="158">
        <v>3.75</v>
      </c>
      <c r="E29" s="146">
        <v>0.23350259661674497</v>
      </c>
      <c r="F29" s="137">
        <v>0.20554710030555726</v>
      </c>
      <c r="G29" s="138">
        <v>0.18119700551033022</v>
      </c>
      <c r="H29" s="137">
        <v>0.15969540476799016</v>
      </c>
      <c r="I29" s="137">
        <v>0.14049617648124693</v>
      </c>
      <c r="J29" s="128"/>
      <c r="K29" s="128"/>
      <c r="L29" s="159">
        <f t="shared" si="2"/>
        <v>3.75</v>
      </c>
      <c r="M29" s="140">
        <f t="shared" si="3"/>
        <v>2.8556195086160874</v>
      </c>
      <c r="N29" s="140">
        <f t="shared" si="3"/>
        <v>2.546366510694134</v>
      </c>
      <c r="O29" s="141">
        <f t="shared" si="3"/>
        <v>2.2993849607303547</v>
      </c>
      <c r="P29" s="140">
        <f t="shared" si="3"/>
        <v>2.0975855448121359</v>
      </c>
      <c r="Q29" s="140">
        <f t="shared" si="3"/>
        <v>1.9296083429631152</v>
      </c>
      <c r="R29" s="121"/>
      <c r="U29" s="157"/>
      <c r="W29" s="140"/>
    </row>
    <row r="30" spans="1:24" x14ac:dyDescent="0.25">
      <c r="A30" s="121"/>
      <c r="B30" s="121"/>
      <c r="C30" s="121"/>
      <c r="D30" s="158">
        <v>4</v>
      </c>
      <c r="E30" s="146">
        <v>0.25208656191825873</v>
      </c>
      <c r="F30" s="137">
        <v>0.22004858851432799</v>
      </c>
      <c r="G30" s="138">
        <v>0.19259787201881412</v>
      </c>
      <c r="H30" s="137">
        <v>0.16867505908012392</v>
      </c>
      <c r="I30" s="137">
        <v>0.14754255414009099</v>
      </c>
      <c r="J30" s="128"/>
      <c r="K30" s="128"/>
      <c r="L30" s="159">
        <f t="shared" si="2"/>
        <v>4</v>
      </c>
      <c r="M30" s="140">
        <f t="shared" si="3"/>
        <v>3.0773137150995638</v>
      </c>
      <c r="N30" s="140">
        <f t="shared" si="3"/>
        <v>2.70324640514609</v>
      </c>
      <c r="O30" s="141">
        <f t="shared" si="3"/>
        <v>2.412515711917095</v>
      </c>
      <c r="P30" s="140">
        <f t="shared" si="3"/>
        <v>2.1800621704708445</v>
      </c>
      <c r="Q30" s="140">
        <f t="shared" si="3"/>
        <v>1.9899583968543502</v>
      </c>
      <c r="R30" s="121"/>
    </row>
    <row r="31" spans="1:24" x14ac:dyDescent="0.25">
      <c r="A31" s="121"/>
      <c r="B31" s="121"/>
      <c r="C31" s="121"/>
      <c r="D31" s="158">
        <v>4.25</v>
      </c>
      <c r="E31" s="142">
        <v>0.2743773400783539</v>
      </c>
      <c r="F31" s="138">
        <v>0.2369547426700592</v>
      </c>
      <c r="G31" s="143">
        <v>0.20555587410926821</v>
      </c>
      <c r="H31" s="138">
        <v>0.17863484025001533</v>
      </c>
      <c r="I31" s="138">
        <v>0.15516224503517154</v>
      </c>
      <c r="J31" s="128"/>
      <c r="K31" s="128"/>
      <c r="L31" s="159">
        <f t="shared" si="2"/>
        <v>4.25</v>
      </c>
      <c r="M31" s="141">
        <f t="shared" si="3"/>
        <v>3.3611678668498155</v>
      </c>
      <c r="N31" s="141">
        <f t="shared" si="3"/>
        <v>2.8958032448311148</v>
      </c>
      <c r="O31" s="145">
        <f t="shared" si="3"/>
        <v>2.5464591725450547</v>
      </c>
      <c r="P31" s="141">
        <f t="shared" si="3"/>
        <v>2.2745546351334776</v>
      </c>
      <c r="Q31" s="141">
        <f t="shared" si="3"/>
        <v>2.0569082996085712</v>
      </c>
      <c r="R31" s="121"/>
    </row>
    <row r="32" spans="1:24" x14ac:dyDescent="0.25">
      <c r="A32" s="121"/>
      <c r="B32" s="121"/>
      <c r="C32" s="121"/>
      <c r="D32" s="158">
        <v>4.5</v>
      </c>
      <c r="E32" s="146">
        <v>0.30307506918907168</v>
      </c>
      <c r="F32" s="137">
        <v>0.25820016264915469</v>
      </c>
      <c r="G32" s="138">
        <v>0.22157577872276304</v>
      </c>
      <c r="H32" s="137">
        <v>0.19081904292106625</v>
      </c>
      <c r="I32" s="137">
        <v>0.16443175673484803</v>
      </c>
      <c r="J32" s="128"/>
      <c r="K32" s="128"/>
      <c r="L32" s="159">
        <f t="shared" si="2"/>
        <v>4.5</v>
      </c>
      <c r="M32" s="140">
        <f t="shared" si="3"/>
        <v>3.7570517669842545</v>
      </c>
      <c r="N32" s="140">
        <f t="shared" si="3"/>
        <v>3.1531794314969765</v>
      </c>
      <c r="O32" s="141">
        <f t="shared" si="3"/>
        <v>2.7202076957255108</v>
      </c>
      <c r="P32" s="140">
        <f t="shared" si="3"/>
        <v>2.3945772666788665</v>
      </c>
      <c r="Q32" s="140">
        <f t="shared" si="3"/>
        <v>2.1407709642390795</v>
      </c>
      <c r="R32" s="121"/>
    </row>
    <row r="33" spans="1:18" x14ac:dyDescent="0.25">
      <c r="A33" s="121"/>
      <c r="B33" s="121"/>
      <c r="C33" s="121"/>
      <c r="D33" s="158">
        <v>4.75</v>
      </c>
      <c r="E33" s="146">
        <v>0.31517909169197089</v>
      </c>
      <c r="F33" s="137">
        <v>0.28519198298454296</v>
      </c>
      <c r="G33" s="138">
        <v>0.24136859774589534</v>
      </c>
      <c r="H33" s="137">
        <v>0.20555760264396669</v>
      </c>
      <c r="I33" s="137">
        <v>0.175458163022995</v>
      </c>
      <c r="J33" s="128"/>
      <c r="K33" s="128"/>
      <c r="L33" s="159">
        <f t="shared" si="2"/>
        <v>4.75</v>
      </c>
      <c r="M33" s="140">
        <f t="shared" si="3"/>
        <v>3.9348164637485028</v>
      </c>
      <c r="N33" s="140">
        <f t="shared" si="3"/>
        <v>3.5062270732442244</v>
      </c>
      <c r="O33" s="141">
        <f t="shared" si="3"/>
        <v>2.9478391021588446</v>
      </c>
      <c r="P33" s="140">
        <f t="shared" si="3"/>
        <v>2.5464774282549509</v>
      </c>
      <c r="Q33" s="140">
        <f t="shared" si="3"/>
        <v>2.244067321454938</v>
      </c>
      <c r="R33" s="121"/>
    </row>
    <row r="34" spans="1:18" x14ac:dyDescent="0.25">
      <c r="A34" s="121"/>
      <c r="B34" s="121"/>
      <c r="C34" s="121"/>
      <c r="D34" s="121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1"/>
    </row>
    <row r="35" spans="1:18" ht="16.8" x14ac:dyDescent="0.55000000000000004">
      <c r="A35" s="121"/>
      <c r="B35" s="121"/>
      <c r="C35" s="131"/>
      <c r="D35" s="131"/>
      <c r="E35" s="128"/>
      <c r="F35" s="125"/>
      <c r="G35" s="125"/>
      <c r="H35" s="125"/>
      <c r="I35" s="126"/>
      <c r="J35" s="128"/>
      <c r="K35" s="160"/>
      <c r="L35" s="160"/>
      <c r="M35" s="128"/>
      <c r="N35" s="161"/>
      <c r="O35" s="161"/>
      <c r="P35" s="161"/>
      <c r="Q35" s="162"/>
      <c r="R35" s="121"/>
    </row>
    <row r="36" spans="1:18" ht="16.8" x14ac:dyDescent="0.55000000000000004">
      <c r="A36" s="121"/>
      <c r="B36" s="121"/>
      <c r="C36" s="130" t="s">
        <v>18</v>
      </c>
      <c r="D36" s="151" t="s">
        <v>354</v>
      </c>
      <c r="E36" s="1449" t="str">
        <f>E25</f>
        <v>Entry EV (€m)</v>
      </c>
      <c r="F36" s="1449"/>
      <c r="G36" s="1449"/>
      <c r="H36" s="1449"/>
      <c r="I36" s="1449"/>
      <c r="J36" s="128"/>
      <c r="K36" s="160" t="str">
        <f t="shared" ref="K36:L45" si="4">C36</f>
        <v>EBITDA</v>
      </c>
      <c r="L36" s="160" t="str">
        <f t="shared" si="4"/>
        <v>Impl. '21</v>
      </c>
      <c r="M36" s="1449" t="str">
        <f>E36</f>
        <v>Entry EV (€m)</v>
      </c>
      <c r="N36" s="1449"/>
      <c r="O36" s="1449"/>
      <c r="P36" s="1449"/>
      <c r="Q36" s="1449"/>
      <c r="R36" s="121"/>
    </row>
    <row r="37" spans="1:18" x14ac:dyDescent="0.25">
      <c r="A37" s="121"/>
      <c r="B37" s="121"/>
      <c r="C37" s="134" t="s">
        <v>355</v>
      </c>
      <c r="D37" s="134" t="s">
        <v>18</v>
      </c>
      <c r="E37" s="133">
        <v>1300</v>
      </c>
      <c r="F37" s="133">
        <v>1350</v>
      </c>
      <c r="G37" s="133">
        <v>1400</v>
      </c>
      <c r="H37" s="133">
        <v>1450</v>
      </c>
      <c r="I37" s="133">
        <v>1500</v>
      </c>
      <c r="J37" s="163"/>
      <c r="K37" s="134" t="str">
        <f t="shared" si="4"/>
        <v>16-21 CAGR</v>
      </c>
      <c r="L37" s="134" t="str">
        <f t="shared" si="4"/>
        <v>EBITDA</v>
      </c>
      <c r="M37" s="133">
        <f>E37</f>
        <v>1300</v>
      </c>
      <c r="N37" s="133">
        <f>F37</f>
        <v>1350</v>
      </c>
      <c r="O37" s="133">
        <f>G37</f>
        <v>1400</v>
      </c>
      <c r="P37" s="133">
        <f>H37</f>
        <v>1450</v>
      </c>
      <c r="Q37" s="133">
        <f>I37</f>
        <v>1500</v>
      </c>
      <c r="R37" s="121"/>
    </row>
    <row r="38" spans="1:18" x14ac:dyDescent="0.25">
      <c r="A38" s="121"/>
      <c r="B38" s="121"/>
      <c r="C38" s="164">
        <v>0.01</v>
      </c>
      <c r="D38" s="165">
        <v>208.45303711355098</v>
      </c>
      <c r="E38" s="136">
        <v>6.9748422503471394E-2</v>
      </c>
      <c r="F38" s="137">
        <v>3.8120254874229431E-2</v>
      </c>
      <c r="G38" s="138">
        <v>1.0850551724433898E-2</v>
      </c>
      <c r="H38" s="137">
        <v>-1.2615230679512025E-2</v>
      </c>
      <c r="I38" s="137">
        <v>-3.3149245381355288E-2</v>
      </c>
      <c r="J38" s="166"/>
      <c r="K38" s="167"/>
      <c r="L38" s="167"/>
      <c r="M38" s="140">
        <f>($B$4*(1+E38)^$B$5)/$B$4</f>
        <v>1.400903671969312</v>
      </c>
      <c r="N38" s="140">
        <f t="shared" ref="N38:N45" si="5">($B$4*(1+F38)^$B$5)/$B$4</f>
        <v>1.2056973974094187</v>
      </c>
      <c r="O38" s="141">
        <f t="shared" ref="O38:O45" si="6">($B$4*(1+G38)^$B$5)/$B$4</f>
        <v>1.0554429476467104</v>
      </c>
      <c r="P38" s="140">
        <f t="shared" ref="P38:P45" si="7">($B$4*(1+H38)^$B$5)/$B$4</f>
        <v>0.93849533697964316</v>
      </c>
      <c r="Q38" s="140">
        <f t="shared" ref="Q38:Q45" si="8">($B$4*(1+I38)^$B$5)/$B$4</f>
        <v>0.844884227430582</v>
      </c>
      <c r="R38" s="121"/>
    </row>
    <row r="39" spans="1:18" x14ac:dyDescent="0.25">
      <c r="A39" s="121"/>
      <c r="B39" s="121"/>
      <c r="C39" s="164">
        <v>0.03</v>
      </c>
      <c r="D39" s="165">
        <v>229.92568112154854</v>
      </c>
      <c r="E39" s="146">
        <v>0.15184814333915711</v>
      </c>
      <c r="F39" s="137">
        <v>0.11869238018989564</v>
      </c>
      <c r="G39" s="138">
        <v>9.0939798951149037E-2</v>
      </c>
      <c r="H39" s="137">
        <v>6.7201015353202817E-2</v>
      </c>
      <c r="I39" s="137">
        <v>4.561285078525544E-2</v>
      </c>
      <c r="J39" s="128"/>
      <c r="K39" s="168">
        <f t="shared" si="4"/>
        <v>0.03</v>
      </c>
      <c r="L39" s="169">
        <f t="shared" si="4"/>
        <v>229.92568112154854</v>
      </c>
      <c r="M39" s="140">
        <f t="shared" ref="M39:M45" si="9">($B$4*(1+E39)^$B$5)/$B$4</f>
        <v>2.0275712898269824</v>
      </c>
      <c r="N39" s="140">
        <f t="shared" si="5"/>
        <v>1.7520778521724767</v>
      </c>
      <c r="O39" s="141">
        <f t="shared" si="6"/>
        <v>1.5452684173307099</v>
      </c>
      <c r="P39" s="140">
        <f t="shared" si="7"/>
        <v>1.3843029641658493</v>
      </c>
      <c r="Q39" s="140">
        <f t="shared" si="8"/>
        <v>1.2498404060327615</v>
      </c>
      <c r="R39" s="121"/>
    </row>
    <row r="40" spans="1:18" x14ac:dyDescent="0.25">
      <c r="A40" s="121"/>
      <c r="B40" s="121"/>
      <c r="C40" s="164">
        <v>0.05</v>
      </c>
      <c r="D40" s="165">
        <v>253.1324680385693</v>
      </c>
      <c r="E40" s="146">
        <v>0.21975107789039613</v>
      </c>
      <c r="F40" s="137">
        <v>0.18419644236564639</v>
      </c>
      <c r="G40" s="138">
        <v>0.15439139008522035</v>
      </c>
      <c r="H40" s="137">
        <v>0.12885934710502622</v>
      </c>
      <c r="I40" s="137">
        <v>0.10661719441413881</v>
      </c>
      <c r="J40" s="128"/>
      <c r="K40" s="168">
        <f t="shared" si="4"/>
        <v>0.05</v>
      </c>
      <c r="L40" s="169">
        <f t="shared" si="4"/>
        <v>253.1324680385693</v>
      </c>
      <c r="M40" s="140">
        <f t="shared" si="9"/>
        <v>2.6999520593493602</v>
      </c>
      <c r="N40" s="140">
        <f t="shared" si="5"/>
        <v>2.3287279733081938</v>
      </c>
      <c r="O40" s="141">
        <f t="shared" si="6"/>
        <v>2.050054443326419</v>
      </c>
      <c r="P40" s="140">
        <f t="shared" si="7"/>
        <v>1.8331549115166166</v>
      </c>
      <c r="Q40" s="140">
        <f t="shared" si="8"/>
        <v>1.6595374966835374</v>
      </c>
      <c r="R40" s="121"/>
    </row>
    <row r="41" spans="1:18" x14ac:dyDescent="0.25">
      <c r="A41" s="121"/>
      <c r="B41" s="121"/>
      <c r="C41" s="164">
        <v>6.0000000000000005E-2</v>
      </c>
      <c r="D41" s="165">
        <v>265.41819078439289</v>
      </c>
      <c r="E41" s="146">
        <v>0.25019114613533022</v>
      </c>
      <c r="F41" s="137">
        <v>0.21358982920646671</v>
      </c>
      <c r="G41" s="138">
        <v>0.1828912675380707</v>
      </c>
      <c r="H41" s="137">
        <v>0.15658019185066224</v>
      </c>
      <c r="I41" s="137">
        <v>0.13364763855934145</v>
      </c>
      <c r="J41" s="128"/>
      <c r="K41" s="168">
        <f t="shared" si="4"/>
        <v>6.0000000000000005E-2</v>
      </c>
      <c r="L41" s="169">
        <f t="shared" si="4"/>
        <v>265.41819078439289</v>
      </c>
      <c r="M41" s="140">
        <f t="shared" si="9"/>
        <v>3.0540918530666779</v>
      </c>
      <c r="N41" s="140">
        <f t="shared" si="5"/>
        <v>2.6324470258356358</v>
      </c>
      <c r="O41" s="141">
        <f t="shared" si="6"/>
        <v>2.3159230678282041</v>
      </c>
      <c r="P41" s="140">
        <f t="shared" si="7"/>
        <v>2.0695634721838214</v>
      </c>
      <c r="Q41" s="140">
        <f t="shared" si="8"/>
        <v>1.8723646733646233</v>
      </c>
      <c r="R41" s="121"/>
    </row>
    <row r="42" spans="1:18" x14ac:dyDescent="0.25">
      <c r="A42" s="121"/>
      <c r="B42" s="121"/>
      <c r="C42" s="164">
        <v>6.8400643640145642E-2</v>
      </c>
      <c r="D42" s="165">
        <v>276.10359607141663</v>
      </c>
      <c r="E42" s="142">
        <v>0.2743773400783539</v>
      </c>
      <c r="F42" s="138">
        <v>0.2369547426700592</v>
      </c>
      <c r="G42" s="143">
        <v>0.20555587410926821</v>
      </c>
      <c r="H42" s="138">
        <v>0.17863484025001533</v>
      </c>
      <c r="I42" s="138">
        <v>0.15516224503517154</v>
      </c>
      <c r="J42" s="128"/>
      <c r="K42" s="168">
        <f t="shared" si="4"/>
        <v>6.8400643640145642E-2</v>
      </c>
      <c r="L42" s="169">
        <f t="shared" si="4"/>
        <v>276.10359607141663</v>
      </c>
      <c r="M42" s="141">
        <f t="shared" si="9"/>
        <v>3.3611678668498155</v>
      </c>
      <c r="N42" s="141">
        <f t="shared" si="5"/>
        <v>2.8958032448311148</v>
      </c>
      <c r="O42" s="145">
        <f t="shared" si="6"/>
        <v>2.5464591725450547</v>
      </c>
      <c r="P42" s="141">
        <f t="shared" si="7"/>
        <v>2.2745546351334776</v>
      </c>
      <c r="Q42" s="141">
        <f t="shared" si="8"/>
        <v>2.0569082996085712</v>
      </c>
      <c r="R42" s="121"/>
    </row>
    <row r="43" spans="1:18" x14ac:dyDescent="0.25">
      <c r="A43" s="121"/>
      <c r="B43" s="121"/>
      <c r="C43" s="164">
        <v>0.08</v>
      </c>
      <c r="D43" s="165">
        <v>291.42052456684968</v>
      </c>
      <c r="E43" s="146">
        <v>0.30603612065315244</v>
      </c>
      <c r="F43" s="137">
        <v>0.26755056977272029</v>
      </c>
      <c r="G43" s="138">
        <v>0.23524628281593324</v>
      </c>
      <c r="H43" s="137">
        <v>0.20753743052482607</v>
      </c>
      <c r="I43" s="137">
        <v>0.18336796164512634</v>
      </c>
      <c r="J43" s="128"/>
      <c r="K43" s="168">
        <f t="shared" si="4"/>
        <v>0.08</v>
      </c>
      <c r="L43" s="169">
        <f t="shared" si="4"/>
        <v>291.42052456684968</v>
      </c>
      <c r="M43" s="140">
        <f t="shared" si="9"/>
        <v>3.7999330178624442</v>
      </c>
      <c r="N43" s="140">
        <f t="shared" si="5"/>
        <v>3.2720992935500361</v>
      </c>
      <c r="O43" s="141">
        <f t="shared" si="6"/>
        <v>2.8758602515229144</v>
      </c>
      <c r="P43" s="140">
        <f t="shared" si="7"/>
        <v>2.5674559916848785</v>
      </c>
      <c r="Q43" s="140">
        <f t="shared" si="8"/>
        <v>2.3205933070148195</v>
      </c>
      <c r="R43" s="121"/>
    </row>
    <row r="44" spans="1:18" x14ac:dyDescent="0.25">
      <c r="A44" s="121"/>
      <c r="B44" s="121"/>
      <c r="C44" s="164">
        <v>0.09</v>
      </c>
      <c r="D44" s="165">
        <v>305.16438576781638</v>
      </c>
      <c r="E44" s="146">
        <v>0.33195267319679267</v>
      </c>
      <c r="F44" s="137">
        <v>0.29260596632957458</v>
      </c>
      <c r="G44" s="138">
        <v>0.2595688879489898</v>
      </c>
      <c r="H44" s="137">
        <v>0.23122301697731021</v>
      </c>
      <c r="I44" s="137">
        <v>0.206490570306778</v>
      </c>
      <c r="J44" s="128"/>
      <c r="K44" s="168">
        <f t="shared" si="4"/>
        <v>0.09</v>
      </c>
      <c r="L44" s="169">
        <f t="shared" si="4"/>
        <v>305.16438576781638</v>
      </c>
      <c r="M44" s="140">
        <f t="shared" si="9"/>
        <v>4.1922190681197309</v>
      </c>
      <c r="N44" s="140">
        <f t="shared" si="5"/>
        <v>3.608533827835648</v>
      </c>
      <c r="O44" s="141">
        <f t="shared" si="6"/>
        <v>3.1703676211180247</v>
      </c>
      <c r="P44" s="140">
        <f t="shared" si="7"/>
        <v>2.829330158681294</v>
      </c>
      <c r="Q44" s="140">
        <f t="shared" si="8"/>
        <v>2.5563461442646704</v>
      </c>
      <c r="R44" s="121"/>
    </row>
    <row r="45" spans="1:18" x14ac:dyDescent="0.25">
      <c r="A45" s="121"/>
      <c r="B45" s="121"/>
      <c r="C45" s="164">
        <v>0.11</v>
      </c>
      <c r="D45" s="165">
        <v>334.20754645508043</v>
      </c>
      <c r="E45" s="146">
        <v>0.38068156838417044</v>
      </c>
      <c r="F45" s="137">
        <v>0.33973440527915955</v>
      </c>
      <c r="G45" s="138">
        <v>0.30533699393272407</v>
      </c>
      <c r="H45" s="137">
        <v>0.27580987811088575</v>
      </c>
      <c r="I45" s="137">
        <v>0.25003456473350527</v>
      </c>
      <c r="J45" s="128"/>
      <c r="K45" s="168">
        <f t="shared" si="4"/>
        <v>0.11</v>
      </c>
      <c r="L45" s="169">
        <f t="shared" si="4"/>
        <v>334.20754645508043</v>
      </c>
      <c r="M45" s="140">
        <f t="shared" si="9"/>
        <v>5.0172718855844884</v>
      </c>
      <c r="N45" s="140">
        <f t="shared" si="5"/>
        <v>4.3161204142574636</v>
      </c>
      <c r="O45" s="141">
        <f t="shared" si="6"/>
        <v>3.7897732987975092</v>
      </c>
      <c r="P45" s="140">
        <f t="shared" si="7"/>
        <v>3.3801019689818759</v>
      </c>
      <c r="Q45" s="140">
        <f t="shared" si="8"/>
        <v>3.0521797686170813</v>
      </c>
      <c r="R45" s="121"/>
    </row>
    <row r="46" spans="1:18" x14ac:dyDescent="0.25">
      <c r="A46" s="121"/>
      <c r="B46" s="121"/>
      <c r="C46" s="121"/>
      <c r="D46" s="121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1"/>
    </row>
    <row r="47" spans="1:18" x14ac:dyDescent="0.25">
      <c r="A47" s="121"/>
      <c r="B47" s="170"/>
      <c r="R47" s="121"/>
    </row>
    <row r="49" spans="21:34" x14ac:dyDescent="0.25">
      <c r="U49" s="171"/>
      <c r="V49" s="172"/>
      <c r="W49" s="171"/>
      <c r="X49" s="173" t="s">
        <v>356</v>
      </c>
      <c r="Y49" s="174"/>
      <c r="Z49" s="174"/>
      <c r="AA49" s="174"/>
      <c r="AB49" s="174"/>
      <c r="AC49" s="175"/>
      <c r="AD49" s="173" t="s">
        <v>278</v>
      </c>
      <c r="AE49" s="174"/>
      <c r="AF49" s="174"/>
      <c r="AG49" s="174"/>
      <c r="AH49" s="174"/>
    </row>
    <row r="50" spans="21:34" x14ac:dyDescent="0.25">
      <c r="U50" s="176"/>
      <c r="V50" s="172"/>
      <c r="W50" s="177" t="s">
        <v>357</v>
      </c>
      <c r="X50" s="178">
        <f>E12</f>
        <v>1300</v>
      </c>
      <c r="Y50" s="179">
        <f>F12</f>
        <v>1350</v>
      </c>
      <c r="Z50" s="180">
        <f>G12</f>
        <v>1400</v>
      </c>
      <c r="AA50" s="180">
        <f>H12</f>
        <v>1450</v>
      </c>
      <c r="AB50" s="180">
        <f>I12</f>
        <v>1500</v>
      </c>
      <c r="AC50" s="179"/>
      <c r="AD50" s="178">
        <f>X50</f>
        <v>1300</v>
      </c>
      <c r="AE50" s="179">
        <f t="shared" ref="AE50:AH51" si="10">Y50</f>
        <v>1350</v>
      </c>
      <c r="AF50" s="180">
        <f t="shared" si="10"/>
        <v>1400</v>
      </c>
      <c r="AG50" s="180">
        <f t="shared" si="10"/>
        <v>1450</v>
      </c>
      <c r="AH50" s="180">
        <f t="shared" si="10"/>
        <v>1500</v>
      </c>
    </row>
    <row r="51" spans="21:34" x14ac:dyDescent="0.25">
      <c r="U51" s="176"/>
      <c r="V51" s="172"/>
      <c r="W51" s="181" t="s">
        <v>84</v>
      </c>
      <c r="X51" s="182">
        <f>E9</f>
        <v>6.5545366191317509</v>
      </c>
      <c r="Y51" s="182">
        <f>F9</f>
        <v>6.8066341814060491</v>
      </c>
      <c r="Z51" s="183">
        <f>G9</f>
        <v>7.0587317436803474</v>
      </c>
      <c r="AA51" s="182">
        <f>H9</f>
        <v>7.3108293059546456</v>
      </c>
      <c r="AB51" s="182">
        <f>I9</f>
        <v>7.5629268682289439</v>
      </c>
      <c r="AC51" s="179"/>
      <c r="AD51" s="182">
        <f>X51</f>
        <v>6.5545366191317509</v>
      </c>
      <c r="AE51" s="182">
        <f t="shared" si="10"/>
        <v>6.8066341814060491</v>
      </c>
      <c r="AF51" s="183">
        <f t="shared" si="10"/>
        <v>7.0587317436803474</v>
      </c>
      <c r="AG51" s="182">
        <f t="shared" si="10"/>
        <v>7.3108293059546456</v>
      </c>
      <c r="AH51" s="182">
        <f t="shared" si="10"/>
        <v>7.5629268682289439</v>
      </c>
    </row>
    <row r="52" spans="21:34" x14ac:dyDescent="0.25">
      <c r="U52" s="1448" t="s">
        <v>358</v>
      </c>
      <c r="V52" s="172"/>
      <c r="W52" s="184">
        <f>C13</f>
        <v>6.5</v>
      </c>
      <c r="X52" s="185">
        <f>M13</f>
        <v>2.9397995665453736</v>
      </c>
      <c r="Y52" s="186">
        <f>N13</f>
        <v>2.5344270749082298</v>
      </c>
      <c r="Z52" s="186">
        <f>O13</f>
        <v>2.230118668682108</v>
      </c>
      <c r="AA52" s="186">
        <f>P13</f>
        <v>1.9932667924478988</v>
      </c>
      <c r="AB52" s="186">
        <f>Q13</f>
        <v>1.8036784421524281</v>
      </c>
      <c r="AC52" s="180"/>
      <c r="AD52" s="187">
        <f>E13</f>
        <v>0.24069074988365172</v>
      </c>
      <c r="AE52" s="188">
        <f>F13</f>
        <v>0.20441445708274844</v>
      </c>
      <c r="AF52" s="188">
        <f>G13</f>
        <v>0.17399323582649234</v>
      </c>
      <c r="AG52" s="188">
        <f>H13</f>
        <v>0.14792386889457704</v>
      </c>
      <c r="AH52" s="188">
        <f>I13</f>
        <v>0.12520543932914729</v>
      </c>
    </row>
    <row r="53" spans="21:34" x14ac:dyDescent="0.25">
      <c r="U53" s="1448"/>
      <c r="V53" s="172"/>
      <c r="W53" s="183">
        <f>C14</f>
        <v>7</v>
      </c>
      <c r="X53" s="189">
        <f t="shared" ref="X53:AB56" si="11">M14</f>
        <v>3.3611678668498155</v>
      </c>
      <c r="Y53" s="190">
        <f t="shared" si="11"/>
        <v>2.8958032448311148</v>
      </c>
      <c r="Z53" s="191">
        <f t="shared" si="11"/>
        <v>2.5464591725450547</v>
      </c>
      <c r="AA53" s="192">
        <f t="shared" si="11"/>
        <v>2.2745546351334776</v>
      </c>
      <c r="AB53" s="184">
        <f t="shared" si="11"/>
        <v>2.0569082996085712</v>
      </c>
      <c r="AC53" s="180"/>
      <c r="AD53" s="193">
        <f t="shared" ref="AD53:AH56" si="12">E14</f>
        <v>0.2743773400783539</v>
      </c>
      <c r="AE53" s="194">
        <f t="shared" si="12"/>
        <v>0.2369547426700592</v>
      </c>
      <c r="AF53" s="195">
        <f t="shared" si="12"/>
        <v>0.20555587410926821</v>
      </c>
      <c r="AG53" s="196">
        <f t="shared" si="12"/>
        <v>0.17863484025001533</v>
      </c>
      <c r="AH53" s="197">
        <f t="shared" si="12"/>
        <v>0.15516224503517154</v>
      </c>
    </row>
    <row r="54" spans="21:34" x14ac:dyDescent="0.25">
      <c r="U54" s="1448"/>
      <c r="V54" s="172"/>
      <c r="W54" s="184">
        <f>C15</f>
        <v>7.5</v>
      </c>
      <c r="X54" s="189">
        <f t="shared" si="11"/>
        <v>3.7825073318130715</v>
      </c>
      <c r="Y54" s="198">
        <f t="shared" si="11"/>
        <v>3.2571544805977606</v>
      </c>
      <c r="Z54" s="199">
        <f t="shared" si="11"/>
        <v>2.8627780264260081</v>
      </c>
      <c r="AA54" s="200">
        <f t="shared" si="11"/>
        <v>2.5558233381693469</v>
      </c>
      <c r="AB54" s="184">
        <f t="shared" si="11"/>
        <v>2.310121001747135</v>
      </c>
      <c r="AC54" s="180"/>
      <c r="AD54" s="193">
        <f t="shared" si="12"/>
        <v>0.30483607649803157</v>
      </c>
      <c r="AE54" s="201">
        <f t="shared" si="12"/>
        <v>0.26639057993888859</v>
      </c>
      <c r="AF54" s="202">
        <f t="shared" si="12"/>
        <v>0.23412041068077086</v>
      </c>
      <c r="AG54" s="203">
        <f t="shared" si="12"/>
        <v>0.20644121766090398</v>
      </c>
      <c r="AH54" s="197">
        <f t="shared" si="12"/>
        <v>0.18229797482490542</v>
      </c>
    </row>
    <row r="55" spans="21:34" x14ac:dyDescent="0.25">
      <c r="U55" s="1448"/>
      <c r="V55" s="172"/>
      <c r="W55" s="184">
        <f>C16</f>
        <v>8</v>
      </c>
      <c r="X55" s="189">
        <f t="shared" si="11"/>
        <v>4.2038209452646296</v>
      </c>
      <c r="Y55" s="204">
        <f t="shared" si="11"/>
        <v>3.6184838257123957</v>
      </c>
      <c r="Z55" s="205">
        <f t="shared" si="11"/>
        <v>3.1790776604235091</v>
      </c>
      <c r="AA55" s="206">
        <f t="shared" si="11"/>
        <v>2.837074992047397</v>
      </c>
      <c r="AB55" s="184">
        <f t="shared" si="11"/>
        <v>2.5633184896394159</v>
      </c>
      <c r="AC55" s="180"/>
      <c r="AD55" s="193">
        <f t="shared" si="12"/>
        <v>0.33268908858299262</v>
      </c>
      <c r="AE55" s="207">
        <f t="shared" si="12"/>
        <v>0.29331801533699031</v>
      </c>
      <c r="AF55" s="208">
        <f t="shared" si="12"/>
        <v>0.26026021838188174</v>
      </c>
      <c r="AG55" s="209">
        <f t="shared" si="12"/>
        <v>0.23189633488655095</v>
      </c>
      <c r="AH55" s="197">
        <f t="shared" si="12"/>
        <v>0.20714798569679263</v>
      </c>
    </row>
    <row r="56" spans="21:34" x14ac:dyDescent="0.25">
      <c r="U56" s="1448"/>
      <c r="V56" s="172"/>
      <c r="W56" s="184">
        <f>C17</f>
        <v>8.5</v>
      </c>
      <c r="X56" s="189">
        <f t="shared" si="11"/>
        <v>4.6251113604660832</v>
      </c>
      <c r="Y56" s="184">
        <f t="shared" si="11"/>
        <v>3.9797933557963794</v>
      </c>
      <c r="Z56" s="184">
        <f t="shared" si="11"/>
        <v>3.4953600505295759</v>
      </c>
      <c r="AA56" s="184">
        <f t="shared" si="11"/>
        <v>3.1183113910882518</v>
      </c>
      <c r="AB56" s="184">
        <f t="shared" si="11"/>
        <v>2.8165022302813942</v>
      </c>
      <c r="AC56" s="180"/>
      <c r="AD56" s="193">
        <f t="shared" si="12"/>
        <v>0.35838988423347473</v>
      </c>
      <c r="AE56" s="197">
        <f t="shared" si="12"/>
        <v>0.31817206740379345</v>
      </c>
      <c r="AF56" s="197">
        <f t="shared" si="12"/>
        <v>0.28439434170722955</v>
      </c>
      <c r="AG56" s="197">
        <f t="shared" si="12"/>
        <v>0.25540512204170218</v>
      </c>
      <c r="AH56" s="197">
        <f t="shared" si="12"/>
        <v>0.2301045358181</v>
      </c>
    </row>
  </sheetData>
  <mergeCells count="7">
    <mergeCell ref="U52:U56"/>
    <mergeCell ref="M11:Q11"/>
    <mergeCell ref="C19:D19"/>
    <mergeCell ref="C20:D20"/>
    <mergeCell ref="M25:Q25"/>
    <mergeCell ref="E36:I36"/>
    <mergeCell ref="M36:Q36"/>
  </mergeCells>
  <conditionalFormatting sqref="C38:D45">
    <cfRule type="cellIs" dxfId="1" priority="1" operator="equal">
      <formula>#REF!/#REF!</formula>
    </cfRule>
  </conditionalFormatting>
  <conditionalFormatting sqref="L28 L30 L32">
    <cfRule type="cellIs" dxfId="0" priority="5" operator="equal">
      <formula>#REF!/#REF!</formula>
    </cfRule>
  </conditionalFormatting>
  <pageMargins left="0.7" right="0.7" top="0.75" bottom="0.75" header="0.3" footer="0.3"/>
  <pageSetup paperSize="9" scale="81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D9956-BE36-4826-B5D5-4B26D621C5D2}">
  <sheetPr>
    <tabColor rgb="FFCCFFCC"/>
  </sheetPr>
  <dimension ref="B1:X47"/>
  <sheetViews>
    <sheetView showGridLines="0" zoomScale="115" zoomScaleNormal="115" workbookViewId="0">
      <selection activeCell="L17" sqref="L17"/>
    </sheetView>
  </sheetViews>
  <sheetFormatPr defaultColWidth="9.109375" defaultRowHeight="15" customHeight="1" x14ac:dyDescent="0.25"/>
  <cols>
    <col min="1" max="1" width="1.6640625" style="961" customWidth="1"/>
    <col min="2" max="2" width="27.6640625" style="961" customWidth="1"/>
    <col min="3" max="6" width="8.6640625" style="961" customWidth="1"/>
    <col min="7" max="15" width="10.6640625" style="961" customWidth="1"/>
    <col min="16" max="16" width="8.6640625" style="961" customWidth="1"/>
    <col min="17" max="16384" width="9.109375" style="961"/>
  </cols>
  <sheetData>
    <row r="1" spans="2:24" ht="15" customHeight="1" x14ac:dyDescent="0.25">
      <c r="B1" s="960" t="str">
        <f ca="1">LBO!J5</f>
        <v>Advent Base Case</v>
      </c>
    </row>
    <row r="2" spans="2:24" ht="15" customHeight="1" x14ac:dyDescent="0.25">
      <c r="B2" s="960" t="str">
        <f>IF(LBO!$AC$46=0,"No M&amp;A","With M&amp;A")</f>
        <v>No M&amp;A</v>
      </c>
      <c r="D2" s="1273" t="b">
        <f ca="1">LBO!E39=D4</f>
        <v>1</v>
      </c>
      <c r="M2" s="963"/>
      <c r="N2" s="963"/>
      <c r="O2" s="963"/>
      <c r="P2" s="963"/>
      <c r="Q2" s="963"/>
    </row>
    <row r="3" spans="2:24" ht="15" customHeight="1" x14ac:dyDescent="0.25">
      <c r="B3" s="962" t="s">
        <v>553</v>
      </c>
      <c r="C3" s="962"/>
      <c r="D3" s="962"/>
      <c r="E3" s="962"/>
      <c r="M3" s="963"/>
      <c r="N3" s="963"/>
      <c r="O3" s="963"/>
      <c r="P3" s="963"/>
      <c r="Q3" s="963"/>
    </row>
    <row r="4" spans="2:24" ht="15" customHeight="1" x14ac:dyDescent="0.25">
      <c r="B4" s="963" t="s">
        <v>608</v>
      </c>
      <c r="D4" s="1413">
        <f ca="1">LBO!D20</f>
        <v>975</v>
      </c>
      <c r="E4" s="1417">
        <f t="shared" ref="E4:E13" ca="1" si="0">D4/$D$4</f>
        <v>1</v>
      </c>
      <c r="M4" s="963"/>
      <c r="N4" s="963"/>
      <c r="O4" s="963"/>
      <c r="P4" s="963"/>
      <c r="Q4" s="963"/>
    </row>
    <row r="5" spans="2:24" s="963" customFormat="1" ht="15" customHeight="1" x14ac:dyDescent="0.25">
      <c r="B5" s="963" t="s">
        <v>554</v>
      </c>
      <c r="D5" s="1421">
        <f>C21</f>
        <v>1579.5659611874987</v>
      </c>
      <c r="E5" s="1418">
        <f t="shared" ca="1" si="0"/>
        <v>1.6200676524999986</v>
      </c>
    </row>
    <row r="6" spans="2:24" ht="15" customHeight="1" x14ac:dyDescent="0.25">
      <c r="B6" s="976" t="s">
        <v>555</v>
      </c>
      <c r="C6" s="1273" t="b">
        <f ca="1">D6+D7=D5</f>
        <v>1</v>
      </c>
      <c r="D6" s="1422">
        <f ca="1">C28</f>
        <v>1579.5659611874987</v>
      </c>
      <c r="E6" s="1417">
        <f t="shared" ca="1" si="0"/>
        <v>1.6200676524999986</v>
      </c>
      <c r="F6" s="964"/>
      <c r="G6" s="964"/>
      <c r="H6" s="966"/>
      <c r="M6" s="963"/>
      <c r="N6" s="963"/>
      <c r="O6" s="963"/>
      <c r="P6" s="963"/>
      <c r="Q6" s="963"/>
    </row>
    <row r="7" spans="2:24" ht="15" customHeight="1" x14ac:dyDescent="0.25">
      <c r="B7" s="976" t="s">
        <v>556</v>
      </c>
      <c r="C7" s="965"/>
      <c r="D7" s="1422">
        <f>C35</f>
        <v>0</v>
      </c>
      <c r="E7" s="1417">
        <f t="shared" ca="1" si="0"/>
        <v>0</v>
      </c>
      <c r="I7" s="967"/>
      <c r="M7" s="963"/>
      <c r="N7" s="963"/>
      <c r="O7" s="963"/>
      <c r="P7" s="963"/>
      <c r="Q7" s="963"/>
    </row>
    <row r="8" spans="2:24" s="963" customFormat="1" ht="15" customHeight="1" x14ac:dyDescent="0.25">
      <c r="B8" s="963" t="s">
        <v>21</v>
      </c>
      <c r="D8" s="1414">
        <f>LBO!T11</f>
        <v>-37.5</v>
      </c>
      <c r="E8" s="1418">
        <f t="shared" ca="1" si="0"/>
        <v>-3.8461538461538464E-2</v>
      </c>
      <c r="F8" s="968"/>
      <c r="G8" s="968"/>
      <c r="H8" s="968"/>
      <c r="V8" s="969"/>
      <c r="W8" s="969"/>
      <c r="X8" s="970"/>
    </row>
    <row r="9" spans="2:24" s="963" customFormat="1" ht="15" customHeight="1" x14ac:dyDescent="0.25">
      <c r="B9" s="963" t="s">
        <v>4</v>
      </c>
      <c r="D9" s="1414">
        <f ca="1">LBO!T17</f>
        <v>227.01158852576069</v>
      </c>
      <c r="E9" s="1418">
        <f t="shared" ca="1" si="0"/>
        <v>0.23283239848795967</v>
      </c>
      <c r="F9" s="968"/>
      <c r="G9" s="968"/>
      <c r="H9" s="968"/>
    </row>
    <row r="10" spans="2:24" s="963" customFormat="1" ht="15" customHeight="1" x14ac:dyDescent="0.25">
      <c r="B10" s="1053" t="s">
        <v>616</v>
      </c>
      <c r="C10" s="1053"/>
      <c r="D10" s="1415">
        <f ca="1">SUM(LBO!L233:L237)</f>
        <v>0</v>
      </c>
      <c r="E10" s="1419">
        <f t="shared" ca="1" si="0"/>
        <v>0</v>
      </c>
      <c r="F10" s="968"/>
      <c r="G10" s="968"/>
      <c r="H10" s="968"/>
    </row>
    <row r="11" spans="2:24" s="963" customFormat="1" ht="15" customHeight="1" x14ac:dyDescent="0.25">
      <c r="B11" s="963" t="s">
        <v>458</v>
      </c>
      <c r="D11" s="1414">
        <f ca="1">LBO!T21*-1</f>
        <v>-104.31062586627512</v>
      </c>
      <c r="E11" s="1418">
        <f t="shared" ca="1" si="0"/>
        <v>-0.10698525729874371</v>
      </c>
      <c r="F11" s="1223"/>
    </row>
    <row r="12" spans="2:24" s="963" customFormat="1" ht="15" customHeight="1" x14ac:dyDescent="0.25">
      <c r="B12" s="963" t="s">
        <v>638</v>
      </c>
      <c r="D12" s="1421">
        <f>C47</f>
        <v>0</v>
      </c>
      <c r="E12" s="1418">
        <f t="shared" ca="1" si="0"/>
        <v>0</v>
      </c>
      <c r="F12" s="968"/>
    </row>
    <row r="13" spans="2:24" s="963" customFormat="1" ht="15" customHeight="1" x14ac:dyDescent="0.25">
      <c r="B13" s="963" t="s">
        <v>558</v>
      </c>
      <c r="D13" s="1421">
        <f ca="1">C42</f>
        <v>-268.07431858815022</v>
      </c>
      <c r="E13" s="1418">
        <f t="shared" ca="1" si="0"/>
        <v>-0.27494801906476946</v>
      </c>
      <c r="F13" s="1052"/>
    </row>
    <row r="14" spans="2:24" ht="15" customHeight="1" x14ac:dyDescent="0.25">
      <c r="B14" s="971" t="s">
        <v>559</v>
      </c>
      <c r="C14" s="971"/>
      <c r="D14" s="1416">
        <f ca="1">+D11+D9+D8+D5+D4+D13+D12</f>
        <v>2371.6926052588342</v>
      </c>
      <c r="E14" s="1420">
        <f ca="1">E4+E6+E7+E8+E9+E10+E11+E13+E12</f>
        <v>2.4325052361629069</v>
      </c>
      <c r="F14" s="968"/>
    </row>
    <row r="15" spans="2:24" ht="15" customHeight="1" x14ac:dyDescent="0.25">
      <c r="B15" s="972" t="s">
        <v>231</v>
      </c>
      <c r="C15" s="972"/>
      <c r="D15" s="1273" t="b">
        <f ca="1">ROUND(D14,8)=ROUND(LBO!$T$20,8)</f>
        <v>1</v>
      </c>
      <c r="E15" s="1273" t="b">
        <f ca="1">ROUND(E14,10)=ROUND(LBO!$O$2,10)</f>
        <v>1</v>
      </c>
      <c r="F15" s="968"/>
      <c r="G15" s="982" t="s">
        <v>571</v>
      </c>
      <c r="H15" s="982"/>
      <c r="I15" s="982"/>
      <c r="J15" s="982"/>
      <c r="K15" s="982"/>
      <c r="L15" s="982"/>
      <c r="M15" s="1054"/>
      <c r="N15" s="1054"/>
    </row>
    <row r="16" spans="2:24" ht="15" customHeight="1" x14ac:dyDescent="0.25">
      <c r="B16" s="972"/>
      <c r="C16" s="972"/>
      <c r="D16" s="973"/>
      <c r="E16" s="973"/>
      <c r="G16" s="974" t="s">
        <v>85</v>
      </c>
      <c r="H16" s="974" t="s">
        <v>572</v>
      </c>
      <c r="I16" s="974" t="s">
        <v>306</v>
      </c>
      <c r="J16" s="974" t="s">
        <v>573</v>
      </c>
      <c r="K16" s="974" t="s">
        <v>616</v>
      </c>
      <c r="L16" s="974" t="s">
        <v>575</v>
      </c>
      <c r="M16" s="1055" t="s">
        <v>557</v>
      </c>
      <c r="N16" s="1055" t="s">
        <v>641</v>
      </c>
      <c r="O16" s="1055" t="s">
        <v>17</v>
      </c>
    </row>
    <row r="17" spans="2:16" ht="15" customHeight="1" x14ac:dyDescent="0.25">
      <c r="B17" s="978" t="s">
        <v>560</v>
      </c>
      <c r="C17" s="979"/>
      <c r="D17" s="973"/>
      <c r="E17" s="973"/>
      <c r="G17" s="1035">
        <f ca="1">E4</f>
        <v>1</v>
      </c>
      <c r="H17" s="1035">
        <f ca="1">E6</f>
        <v>1.6200676524999986</v>
      </c>
      <c r="I17" s="1035">
        <f ca="1">E7</f>
        <v>0</v>
      </c>
      <c r="J17" s="1035">
        <f ca="1">E9</f>
        <v>0.23283239848795967</v>
      </c>
      <c r="K17" s="1035">
        <f ca="1">E10</f>
        <v>0</v>
      </c>
      <c r="L17" s="1035">
        <f ca="1">E13</f>
        <v>-0.27494801906476946</v>
      </c>
      <c r="M17" s="1035">
        <f ca="1">E8+E11</f>
        <v>-0.14544679576028219</v>
      </c>
      <c r="N17" s="1035">
        <f ca="1">E12</f>
        <v>0</v>
      </c>
      <c r="O17" s="1035">
        <f ca="1">SUM(G17:N17)</f>
        <v>2.4325052361629065</v>
      </c>
      <c r="P17" s="972" t="b">
        <f ca="1">O17=E14</f>
        <v>1</v>
      </c>
    </row>
    <row r="18" spans="2:16" ht="15" customHeight="1" x14ac:dyDescent="0.25">
      <c r="B18" s="977" t="s">
        <v>562</v>
      </c>
      <c r="C18" s="1413">
        <f>'Standalone P&amp;L'!$M$24</f>
        <v>115.3</v>
      </c>
      <c r="E18" s="973"/>
      <c r="J18" s="1036">
        <f ca="1">J17+K17+M17+N17</f>
        <v>8.738560272767748E-2</v>
      </c>
    </row>
    <row r="19" spans="2:16" ht="15" customHeight="1" x14ac:dyDescent="0.25">
      <c r="B19" s="977" t="s">
        <v>563</v>
      </c>
      <c r="C19" s="1413">
        <f>'Standalone P&amp;L'!$R$24</f>
        <v>212.43277617328991</v>
      </c>
      <c r="H19" s="1038"/>
    </row>
    <row r="20" spans="2:16" ht="15" customHeight="1" x14ac:dyDescent="0.25">
      <c r="B20" s="977" t="s">
        <v>561</v>
      </c>
      <c r="C20" s="1423">
        <f>D20/C18</f>
        <v>16.261925411968779</v>
      </c>
      <c r="D20" s="1413">
        <f>LBO!N9</f>
        <v>1875</v>
      </c>
      <c r="E20" s="973"/>
      <c r="H20" s="1038"/>
      <c r="I20" s="1036"/>
    </row>
    <row r="21" spans="2:16" ht="15" customHeight="1" x14ac:dyDescent="0.25">
      <c r="B21" s="980" t="s">
        <v>564</v>
      </c>
      <c r="C21" s="1430">
        <f>(C19-C18)*C20</f>
        <v>1579.5659611874987</v>
      </c>
      <c r="D21" s="973"/>
      <c r="E21" s="973"/>
      <c r="J21" s="1037"/>
      <c r="K21" s="1037"/>
    </row>
    <row r="22" spans="2:16" ht="15" customHeight="1" x14ac:dyDescent="0.25">
      <c r="B22" s="977"/>
      <c r="C22" s="977"/>
      <c r="D22" s="973"/>
      <c r="E22" s="973"/>
    </row>
    <row r="23" spans="2:16" ht="15" customHeight="1" x14ac:dyDescent="0.25">
      <c r="B23" s="981" t="s">
        <v>568</v>
      </c>
      <c r="C23" s="981"/>
      <c r="D23" s="973"/>
      <c r="E23" s="973"/>
    </row>
    <row r="24" spans="2:16" ht="15" customHeight="1" x14ac:dyDescent="0.25">
      <c r="B24" s="977" t="s">
        <v>566</v>
      </c>
      <c r="C24" s="1413">
        <f ca="1">LBO!$M$27</f>
        <v>290</v>
      </c>
      <c r="D24" s="973"/>
      <c r="E24" s="973"/>
    </row>
    <row r="25" spans="2:16" ht="15" customHeight="1" x14ac:dyDescent="0.25">
      <c r="B25" s="977" t="s">
        <v>565</v>
      </c>
      <c r="C25" s="1413">
        <f>LBO!$R$27</f>
        <v>534.30620199699979</v>
      </c>
      <c r="D25" s="973"/>
      <c r="E25" s="973"/>
    </row>
    <row r="26" spans="2:16" ht="15" customHeight="1" x14ac:dyDescent="0.25">
      <c r="B26" s="977" t="s">
        <v>567</v>
      </c>
      <c r="C26" s="966">
        <f>'Standalone P&amp;L'!$M$25</f>
        <v>0.39758620689655172</v>
      </c>
      <c r="D26" s="973"/>
      <c r="E26" s="973"/>
    </row>
    <row r="27" spans="2:16" ht="15" customHeight="1" x14ac:dyDescent="0.25">
      <c r="B27" s="977" t="s">
        <v>561</v>
      </c>
      <c r="C27" s="1424">
        <f>C20</f>
        <v>16.261925411968779</v>
      </c>
      <c r="D27" s="973"/>
      <c r="E27" s="973"/>
    </row>
    <row r="28" spans="2:16" ht="15" customHeight="1" x14ac:dyDescent="0.25">
      <c r="B28" s="980" t="s">
        <v>568</v>
      </c>
      <c r="C28" s="1430">
        <f ca="1">(C25-C24)*C26*C27</f>
        <v>1579.5659611874987</v>
      </c>
      <c r="D28" s="973"/>
      <c r="E28" s="973"/>
    </row>
    <row r="29" spans="2:16" ht="15" customHeight="1" x14ac:dyDescent="0.25">
      <c r="B29" s="977"/>
      <c r="C29" s="977"/>
      <c r="D29" s="973"/>
      <c r="E29" s="973"/>
    </row>
    <row r="30" spans="2:16" ht="15" customHeight="1" x14ac:dyDescent="0.25">
      <c r="B30" s="981" t="s">
        <v>569</v>
      </c>
      <c r="C30" s="981"/>
      <c r="D30" s="973"/>
      <c r="E30" s="973"/>
    </row>
    <row r="31" spans="2:16" ht="15" customHeight="1" x14ac:dyDescent="0.25">
      <c r="B31" s="977" t="s">
        <v>567</v>
      </c>
      <c r="C31" s="1425">
        <f>C26</f>
        <v>0.39758620689655172</v>
      </c>
    </row>
    <row r="32" spans="2:16" ht="15" customHeight="1" x14ac:dyDescent="0.25">
      <c r="B32" s="977" t="s">
        <v>570</v>
      </c>
      <c r="C32" s="966">
        <f>'Standalone P&amp;L'!$R$25</f>
        <v>0.39758620689655172</v>
      </c>
      <c r="D32" s="973"/>
      <c r="E32" s="973"/>
    </row>
    <row r="33" spans="2:5" ht="15" customHeight="1" x14ac:dyDescent="0.25">
      <c r="B33" s="977" t="s">
        <v>565</v>
      </c>
      <c r="C33" s="1426">
        <f>C25</f>
        <v>534.30620199699979</v>
      </c>
      <c r="D33" s="973"/>
      <c r="E33" s="973"/>
    </row>
    <row r="34" spans="2:5" ht="15" customHeight="1" x14ac:dyDescent="0.25">
      <c r="B34" s="977" t="s">
        <v>561</v>
      </c>
      <c r="C34" s="1424">
        <f>C20</f>
        <v>16.261925411968779</v>
      </c>
      <c r="D34" s="973"/>
      <c r="E34" s="973"/>
    </row>
    <row r="35" spans="2:5" ht="15" customHeight="1" x14ac:dyDescent="0.25">
      <c r="B35" s="980" t="s">
        <v>568</v>
      </c>
      <c r="C35" s="1430">
        <f>(C32-C31)*C33*C34</f>
        <v>0</v>
      </c>
      <c r="D35" s="973"/>
      <c r="E35" s="973"/>
    </row>
    <row r="36" spans="2:5" ht="15" customHeight="1" x14ac:dyDescent="0.25">
      <c r="B36" s="972"/>
      <c r="C36" s="972"/>
      <c r="D36" s="973"/>
      <c r="E36" s="973"/>
    </row>
    <row r="37" spans="2:5" ht="15" customHeight="1" x14ac:dyDescent="0.25">
      <c r="B37" s="978" t="s">
        <v>558</v>
      </c>
      <c r="C37" s="979"/>
      <c r="D37" s="973"/>
      <c r="E37" s="973"/>
    </row>
    <row r="38" spans="2:5" ht="15" customHeight="1" x14ac:dyDescent="0.25">
      <c r="B38" s="977" t="s">
        <v>561</v>
      </c>
      <c r="C38" s="1423">
        <f>C20</f>
        <v>16.261925411968779</v>
      </c>
    </row>
    <row r="39" spans="2:5" ht="15" customHeight="1" x14ac:dyDescent="0.25">
      <c r="B39" s="977" t="s">
        <v>574</v>
      </c>
      <c r="C39" s="975">
        <f ca="1">LBO!AC32</f>
        <v>15</v>
      </c>
    </row>
    <row r="40" spans="2:5" ht="15" customHeight="1" x14ac:dyDescent="0.25">
      <c r="B40" s="977" t="s">
        <v>570</v>
      </c>
      <c r="C40" s="1427">
        <f>C32</f>
        <v>0.39758620689655172</v>
      </c>
    </row>
    <row r="41" spans="2:5" ht="15" customHeight="1" x14ac:dyDescent="0.25">
      <c r="B41" s="977" t="s">
        <v>565</v>
      </c>
      <c r="C41" s="1428">
        <f>C33</f>
        <v>534.30620199699979</v>
      </c>
    </row>
    <row r="42" spans="2:5" ht="15" customHeight="1" x14ac:dyDescent="0.25">
      <c r="B42" s="971" t="s">
        <v>558</v>
      </c>
      <c r="C42" s="1429">
        <f ca="1">(C39-C38)*C41*C40</f>
        <v>-268.07431858815022</v>
      </c>
    </row>
    <row r="43" spans="2:5" ht="15" customHeight="1" x14ac:dyDescent="0.25">
      <c r="B43" s="963"/>
      <c r="C43" s="1218"/>
    </row>
    <row r="44" spans="2:5" ht="15" customHeight="1" x14ac:dyDescent="0.25">
      <c r="B44" s="978" t="s">
        <v>641</v>
      </c>
      <c r="C44" s="979"/>
    </row>
    <row r="45" spans="2:5" ht="15" customHeight="1" x14ac:dyDescent="0.25">
      <c r="B45" s="961" t="s">
        <v>639</v>
      </c>
      <c r="C45" s="1431">
        <f>SUM(LBO!AL35:AL38)</f>
        <v>0</v>
      </c>
    </row>
    <row r="46" spans="2:5" ht="15" customHeight="1" x14ac:dyDescent="0.25">
      <c r="B46" s="961" t="s">
        <v>640</v>
      </c>
      <c r="C46" s="1431">
        <f>SUM(LBO!AM35:AM38)</f>
        <v>0</v>
      </c>
    </row>
    <row r="47" spans="2:5" ht="15" customHeight="1" x14ac:dyDescent="0.25">
      <c r="B47" s="971" t="s">
        <v>638</v>
      </c>
      <c r="C47" s="1432">
        <f>C45-C46</f>
        <v>0</v>
      </c>
    </row>
  </sheetData>
  <conditionalFormatting sqref="C6">
    <cfRule type="cellIs" dxfId="16" priority="1" operator="equal">
      <formula>TRUE</formula>
    </cfRule>
  </conditionalFormatting>
  <conditionalFormatting sqref="D2">
    <cfRule type="cellIs" dxfId="15" priority="2" operator="equal">
      <formula>TRUE</formula>
    </cfRule>
  </conditionalFormatting>
  <conditionalFormatting sqref="D15:E15">
    <cfRule type="cellIs" dxfId="14" priority="3" operator="equal">
      <formula>TRUE</formula>
    </cfRule>
  </conditionalFormatting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3F088-01F9-4CF1-9144-DAA96424E915}">
  <sheetPr>
    <tabColor rgb="FFCCFFCC"/>
    <pageSetUpPr fitToPage="1"/>
  </sheetPr>
  <dimension ref="A1:BC360"/>
  <sheetViews>
    <sheetView showGridLines="0" view="pageBreakPreview" zoomScaleNormal="100" zoomScaleSheetLayoutView="100" workbookViewId="0">
      <pane xSplit="1" ySplit="4" topLeftCell="Q38" activePane="bottomRight" state="frozen"/>
      <selection activeCell="G18" sqref="G18"/>
      <selection pane="topRight" activeCell="G18" sqref="G18"/>
      <selection pane="bottomLeft" activeCell="G18" sqref="G18"/>
      <selection pane="bottomRight" activeCell="S30" sqref="S30"/>
    </sheetView>
  </sheetViews>
  <sheetFormatPr defaultColWidth="8.88671875" defaultRowHeight="15" customHeight="1" outlineLevelRow="1" x14ac:dyDescent="0.25"/>
  <cols>
    <col min="1" max="1" width="3" style="318" customWidth="1"/>
    <col min="2" max="2" width="15.6640625" style="337" customWidth="1"/>
    <col min="3" max="3" width="7.88671875" style="337" customWidth="1"/>
    <col min="4" max="20" width="10.6640625" style="337" customWidth="1"/>
    <col min="21" max="21" width="8.109375" style="681" customWidth="1"/>
    <col min="22" max="22" width="8.109375" style="337" customWidth="1"/>
    <col min="23" max="23" width="15.44140625" style="337" customWidth="1"/>
    <col min="24" max="24" width="10.109375" style="337" customWidth="1"/>
    <col min="25" max="25" width="11.33203125" style="337" customWidth="1"/>
    <col min="26" max="26" width="10.109375" style="337" customWidth="1"/>
    <col min="27" max="27" width="8.44140625" style="337" customWidth="1"/>
    <col min="28" max="28" width="11.33203125" style="337" customWidth="1"/>
    <col min="29" max="33" width="10.109375" style="337" customWidth="1"/>
    <col min="34" max="36" width="8.44140625" style="337" customWidth="1"/>
    <col min="37" max="37" width="14.109375" style="337" customWidth="1"/>
    <col min="38" max="38" width="9" style="337" customWidth="1"/>
    <col min="39" max="39" width="14.44140625" style="337" customWidth="1"/>
    <col min="40" max="43" width="8.88671875" style="337"/>
    <col min="44" max="44" width="4.33203125" style="337" customWidth="1"/>
    <col min="45" max="45" width="1.6640625" style="337" customWidth="1"/>
    <col min="46" max="46" width="8.88671875" style="337"/>
    <col min="47" max="53" width="7.6640625" style="337" customWidth="1"/>
    <col min="54" max="16384" width="8.88671875" style="337"/>
  </cols>
  <sheetData>
    <row r="1" spans="1:39" s="315" customFormat="1" ht="15" customHeight="1" x14ac:dyDescent="0.25">
      <c r="A1" s="310"/>
      <c r="B1" s="415"/>
      <c r="N1" s="1288" t="s">
        <v>278</v>
      </c>
      <c r="O1" s="1288" t="s">
        <v>654</v>
      </c>
      <c r="U1" s="700"/>
    </row>
    <row r="2" spans="1:39" s="317" customFormat="1" ht="15" customHeight="1" thickBot="1" x14ac:dyDescent="0.3">
      <c r="A2" s="311"/>
      <c r="B2" s="316" t="str">
        <f>name</f>
        <v>Marle</v>
      </c>
      <c r="N2" s="764">
        <f ca="1">D62</f>
        <v>0.19445137381553648</v>
      </c>
      <c r="O2" s="1214">
        <f ca="1">E62</f>
        <v>2.4325052361629074</v>
      </c>
      <c r="R2" s="1289" t="b">
        <f ca="1">R5</f>
        <v>1</v>
      </c>
      <c r="U2" s="408"/>
    </row>
    <row r="3" spans="1:39" s="370" customFormat="1" ht="15" customHeight="1" x14ac:dyDescent="0.25">
      <c r="A3" s="311"/>
      <c r="B3" s="312" t="str">
        <f ca="1">RIGHT(CELL("filename",B3),LEN(CELL("filename",B3))-FIND("]",CELL("filename",B3)))</f>
        <v>LBO</v>
      </c>
      <c r="N3" s="371"/>
      <c r="O3" s="371"/>
      <c r="Q3" s="887"/>
      <c r="R3" s="315"/>
      <c r="U3" s="701"/>
    </row>
    <row r="4" spans="1:39" ht="15" customHeight="1" x14ac:dyDescent="0.25">
      <c r="K4" s="924"/>
      <c r="L4" s="924"/>
      <c r="U4" s="811"/>
      <c r="W4" s="370"/>
      <c r="X4" s="405"/>
    </row>
    <row r="5" spans="1:39" ht="15" customHeight="1" x14ac:dyDescent="0.25">
      <c r="A5" s="326">
        <f>MAX(A$4:A4)+1</f>
        <v>1</v>
      </c>
      <c r="B5" s="372" t="str">
        <f>name&amp;" - Transaction Overview"</f>
        <v>Marle - Transaction Overview</v>
      </c>
      <c r="C5" s="373"/>
      <c r="D5" s="373"/>
      <c r="E5" s="373"/>
      <c r="F5" s="373"/>
      <c r="G5" s="373"/>
      <c r="H5" s="373"/>
      <c r="I5" s="373"/>
      <c r="J5" s="416" t="str">
        <f ca="1">'Standalone P&amp;L'!$D$7</f>
        <v>Advent Base Case</v>
      </c>
      <c r="K5" s="417"/>
      <c r="L5" s="418"/>
      <c r="M5" s="416"/>
      <c r="N5" s="417"/>
      <c r="O5" s="418"/>
      <c r="P5" s="373"/>
      <c r="Q5" s="373"/>
      <c r="R5" s="1300" t="b">
        <f ca="1">Cover!D8</f>
        <v>1</v>
      </c>
      <c r="S5" s="373"/>
      <c r="T5" s="419" t="str">
        <f>"Page "&amp;A5</f>
        <v>Page 1</v>
      </c>
      <c r="AC5" s="420"/>
      <c r="AE5" s="421"/>
      <c r="AF5" s="421"/>
    </row>
    <row r="6" spans="1:39" ht="15" customHeight="1" x14ac:dyDescent="0.25">
      <c r="B6" s="422" t="str">
        <f>"(All numbers in "&amp;currency&amp;" millions, unless otherwise stated, FYE "&amp;TEXT(FYE,"mmmm")&amp;")"</f>
        <v>(All numbers in EUR millions, unless otherwise stated, FYE September)</v>
      </c>
      <c r="S6" s="423"/>
      <c r="T6" s="424">
        <f ca="1">NOW()</f>
        <v>46140.552010648149</v>
      </c>
      <c r="Y6" s="425"/>
      <c r="AC6" s="420"/>
      <c r="AD6" s="565"/>
    </row>
    <row r="7" spans="1:39" ht="15" customHeight="1" x14ac:dyDescent="0.25">
      <c r="B7" s="427"/>
      <c r="R7" s="428"/>
      <c r="S7" s="424"/>
    </row>
    <row r="8" spans="1:39" ht="15" customHeight="1" x14ac:dyDescent="0.25">
      <c r="B8" s="774" t="s">
        <v>5</v>
      </c>
      <c r="C8" s="774"/>
      <c r="D8" s="774"/>
      <c r="E8" s="774"/>
      <c r="F8" s="774"/>
      <c r="G8" s="774"/>
      <c r="H8" s="774"/>
      <c r="I8" s="774"/>
      <c r="K8" s="759" t="s">
        <v>6</v>
      </c>
      <c r="L8" s="760"/>
      <c r="M8" s="760"/>
      <c r="N8" s="760"/>
      <c r="P8" s="744" t="s">
        <v>7</v>
      </c>
      <c r="Q8" s="745"/>
      <c r="R8" s="745"/>
      <c r="S8" s="745"/>
      <c r="T8" s="746"/>
      <c r="W8" s="430" t="s">
        <v>8</v>
      </c>
      <c r="X8" s="417"/>
      <c r="Y8" s="417"/>
      <c r="Z8" s="431"/>
      <c r="AA8" s="418"/>
      <c r="AB8" s="432"/>
      <c r="AC8" s="417"/>
      <c r="AD8" s="417"/>
      <c r="AE8" s="417"/>
      <c r="AF8" s="431"/>
      <c r="AG8" s="418"/>
      <c r="AH8" s="432"/>
      <c r="AI8" s="417"/>
      <c r="AJ8" s="417"/>
      <c r="AK8" s="417"/>
      <c r="AL8" s="431"/>
      <c r="AM8" s="418"/>
    </row>
    <row r="9" spans="1:39" ht="15" customHeight="1" x14ac:dyDescent="0.25">
      <c r="E9" s="433" t="s">
        <v>9</v>
      </c>
      <c r="F9" s="433" t="s">
        <v>517</v>
      </c>
      <c r="G9" s="433" t="s">
        <v>10</v>
      </c>
      <c r="H9" s="433" t="s">
        <v>11</v>
      </c>
      <c r="I9" s="433" t="s">
        <v>12</v>
      </c>
      <c r="K9" s="740" t="s">
        <v>13</v>
      </c>
      <c r="L9" s="656"/>
      <c r="M9" s="514"/>
      <c r="N9" s="761">
        <f>AF38</f>
        <v>1875</v>
      </c>
      <c r="P9" s="747" t="s">
        <v>14</v>
      </c>
      <c r="Q9" s="748"/>
      <c r="R9" s="748"/>
      <c r="S9" s="749"/>
      <c r="T9" s="750">
        <f>+N12</f>
        <v>1912.5</v>
      </c>
      <c r="W9" s="435"/>
      <c r="X9" s="431"/>
      <c r="Y9" s="431"/>
      <c r="Z9" s="431"/>
      <c r="AA9" s="436"/>
      <c r="AB9" s="435"/>
      <c r="AC9" s="431" t="s">
        <v>15</v>
      </c>
      <c r="AD9" s="431"/>
      <c r="AE9" s="431"/>
      <c r="AF9" s="431"/>
      <c r="AG9" s="436"/>
      <c r="AH9" s="435"/>
      <c r="AI9" s="431" t="s">
        <v>16</v>
      </c>
      <c r="AK9" s="431"/>
      <c r="AL9" s="431"/>
      <c r="AM9" s="436"/>
    </row>
    <row r="10" spans="1:39" ht="15" customHeight="1" x14ac:dyDescent="0.25">
      <c r="D10" s="437" t="str">
        <f>currency</f>
        <v>EUR</v>
      </c>
      <c r="E10" s="437" t="s">
        <v>17</v>
      </c>
      <c r="F10" s="438" t="s">
        <v>18</v>
      </c>
      <c r="G10" s="437" t="s">
        <v>19</v>
      </c>
      <c r="H10" s="437" t="s">
        <v>19</v>
      </c>
      <c r="I10" s="437" t="s">
        <v>20</v>
      </c>
      <c r="K10" s="447" t="s">
        <v>391</v>
      </c>
      <c r="L10" s="404"/>
      <c r="M10" s="404"/>
      <c r="N10" s="753">
        <f ca="1">N9/Y33</f>
        <v>15</v>
      </c>
      <c r="O10" s="439"/>
      <c r="P10" s="427" t="s">
        <v>518</v>
      </c>
      <c r="S10" s="719">
        <f ca="1">+AC53-Y33</f>
        <v>87.432776173289909</v>
      </c>
      <c r="T10" s="741">
        <f ca="1">+S10*exitmultiple</f>
        <v>1311.4916425993486</v>
      </c>
      <c r="W10" s="441"/>
      <c r="X10" s="442" t="s">
        <v>22</v>
      </c>
      <c r="Y10" s="442" t="s">
        <v>10</v>
      </c>
      <c r="Z10" s="442" t="s">
        <v>11</v>
      </c>
      <c r="AA10" s="443" t="s">
        <v>23</v>
      </c>
      <c r="AB10" s="441"/>
      <c r="AC10" s="442" t="str">
        <f>+X10</f>
        <v>Quantum</v>
      </c>
      <c r="AD10" s="442" t="s">
        <v>405</v>
      </c>
      <c r="AE10" s="442" t="str">
        <f>+Y10</f>
        <v>Cash</v>
      </c>
      <c r="AF10" s="442" t="str">
        <f>+Z10</f>
        <v>PIK</v>
      </c>
      <c r="AG10" s="443" t="s">
        <v>23</v>
      </c>
      <c r="AH10" s="441"/>
      <c r="AI10" s="442" t="str">
        <f>+AC10</f>
        <v>Quantum</v>
      </c>
      <c r="AJ10" s="442" t="s">
        <v>405</v>
      </c>
      <c r="AK10" s="442" t="str">
        <f>+AE10</f>
        <v>Cash</v>
      </c>
      <c r="AL10" s="442" t="str">
        <f>+AF10</f>
        <v>PIK</v>
      </c>
      <c r="AM10" s="443" t="s">
        <v>23</v>
      </c>
    </row>
    <row r="11" spans="1:39" ht="15" customHeight="1" x14ac:dyDescent="0.25">
      <c r="B11" s="427" t="str">
        <f>W11</f>
        <v>Cash</v>
      </c>
      <c r="D11" s="434">
        <f ca="1">+SUMIF($W$11:$W$22,B11,X$11:X$22)/$X$23*$D$15</f>
        <v>0</v>
      </c>
      <c r="E11" s="444">
        <f t="shared" ref="E11:E21" ca="1" si="0">+D11/$D$21</f>
        <v>0</v>
      </c>
      <c r="F11" s="445">
        <f t="shared" ref="F11:F17" ca="1" si="1">+D11/$Y$33</f>
        <v>0</v>
      </c>
      <c r="G11" s="446">
        <f t="shared" ref="G11:H14" ca="1" si="2">+SUMIF($W$11:$W$22,$B11,Y$11:Y$22)</f>
        <v>20</v>
      </c>
      <c r="H11" s="446">
        <f t="shared" ca="1" si="2"/>
        <v>0</v>
      </c>
      <c r="I11" s="444">
        <f ca="1">+$Y$41*IF(AA11=0,1,0)+(G11+H11)/10000</f>
        <v>2.7000000000000003E-2</v>
      </c>
      <c r="K11" s="427" t="s">
        <v>541</v>
      </c>
      <c r="M11" s="951">
        <f>+$Y$31</f>
        <v>0.02</v>
      </c>
      <c r="N11" s="762">
        <f>M11*N9</f>
        <v>37.5</v>
      </c>
      <c r="P11" s="337" t="s">
        <v>21</v>
      </c>
      <c r="T11" s="719">
        <f>-N11</f>
        <v>-37.5</v>
      </c>
      <c r="U11" s="541"/>
      <c r="W11" s="441" t="s">
        <v>10</v>
      </c>
      <c r="X11" s="426">
        <f>-Y42</f>
        <v>0</v>
      </c>
      <c r="Y11" s="446">
        <f>+Y27</f>
        <v>20</v>
      </c>
      <c r="Z11" s="446">
        <f t="shared" ref="Z11:Z22" ca="1" si="3">+OFFSET(AF11,0,COLUMNS($AB11:$AG11)*($AF$37-1))</f>
        <v>0</v>
      </c>
      <c r="AA11" s="449">
        <f t="shared" ref="AA11:AA22" ca="1" si="4">+OFFSET(AG11,0,COLUMNS($AB11:$AG11)*($AF$37-1))</f>
        <v>0</v>
      </c>
      <c r="AB11" s="441"/>
      <c r="AC11" s="426"/>
      <c r="AD11" s="426"/>
      <c r="AE11" s="446"/>
      <c r="AF11" s="450"/>
      <c r="AG11" s="436"/>
      <c r="AH11" s="441"/>
      <c r="AI11" s="426"/>
      <c r="AJ11" s="426"/>
      <c r="AK11" s="446"/>
      <c r="AL11" s="450"/>
      <c r="AM11" s="436"/>
    </row>
    <row r="12" spans="1:39" ht="15" customHeight="1" x14ac:dyDescent="0.25">
      <c r="A12" s="340"/>
      <c r="B12" s="427" t="str">
        <f ca="1">W12</f>
        <v>1st Lien</v>
      </c>
      <c r="D12" s="434">
        <f ca="1">+SUMIF($W$11:$W$22,B12,X$11:X$22)/$X$23*$D$15</f>
        <v>750</v>
      </c>
      <c r="E12" s="444">
        <f t="shared" ca="1" si="0"/>
        <v>0.39215686274509803</v>
      </c>
      <c r="F12" s="445">
        <f t="shared" ca="1" si="1"/>
        <v>6</v>
      </c>
      <c r="G12" s="446">
        <f t="shared" ca="1" si="2"/>
        <v>375</v>
      </c>
      <c r="H12" s="446">
        <f t="shared" ca="1" si="2"/>
        <v>0</v>
      </c>
      <c r="I12" s="444">
        <f ca="1">+$Y$41*IF(AA12=0,1,0)+(G12+H12)/10000</f>
        <v>6.25E-2</v>
      </c>
      <c r="K12" s="838" t="s">
        <v>24</v>
      </c>
      <c r="L12" s="839"/>
      <c r="M12" s="952"/>
      <c r="N12" s="840">
        <f>N9+N11</f>
        <v>1912.5</v>
      </c>
      <c r="P12" s="427" t="s">
        <v>25</v>
      </c>
      <c r="S12" s="742">
        <f ca="1">exitmultiple-U12</f>
        <v>0</v>
      </c>
      <c r="T12" s="741">
        <f ca="1">+S12*Y33</f>
        <v>0</v>
      </c>
      <c r="U12" s="702">
        <f ca="1">SUM(F26:F28)</f>
        <v>15</v>
      </c>
      <c r="V12" s="405"/>
      <c r="W12" s="441" t="str">
        <f t="shared" ref="W12:W22" ca="1" si="5">+OFFSET(AB12,0,COLUMNS($AB12:$AG12)*($AF$37-1))</f>
        <v>1st Lien</v>
      </c>
      <c r="X12" s="426">
        <f t="shared" ref="X12:X22" ca="1" si="6">+OFFSET(AC12,0,COLUMNS($AB12:$AG12)*($AF$37-1))</f>
        <v>750</v>
      </c>
      <c r="Y12" s="446">
        <f t="shared" ref="Y12:Y22" ca="1" si="7">+OFFSET(AE12,0,COLUMNS($AB12:$AG12)*($AF$37-1))</f>
        <v>375</v>
      </c>
      <c r="Z12" s="446">
        <f t="shared" ca="1" si="3"/>
        <v>0</v>
      </c>
      <c r="AA12" s="449">
        <f t="shared" ca="1" si="4"/>
        <v>0</v>
      </c>
      <c r="AB12" s="441" t="s">
        <v>406</v>
      </c>
      <c r="AC12" s="453">
        <f ca="1">AD12*$Y$33</f>
        <v>750</v>
      </c>
      <c r="AD12" s="1276">
        <v>6</v>
      </c>
      <c r="AE12" s="1277">
        <v>375</v>
      </c>
      <c r="AF12" s="1277">
        <v>0</v>
      </c>
      <c r="AG12" s="1278">
        <v>0</v>
      </c>
      <c r="AH12" s="441" t="s">
        <v>26</v>
      </c>
      <c r="AI12" s="439">
        <f ca="1">AJ12*$Y$33</f>
        <v>0</v>
      </c>
      <c r="AJ12" s="1283">
        <v>0</v>
      </c>
      <c r="AK12" s="1277">
        <v>450</v>
      </c>
      <c r="AL12" s="1277">
        <v>0</v>
      </c>
      <c r="AM12" s="1284">
        <v>0</v>
      </c>
    </row>
    <row r="13" spans="1:39" ht="15" customHeight="1" x14ac:dyDescent="0.25">
      <c r="A13" s="340"/>
      <c r="B13" s="427" t="str">
        <f ca="1">W13</f>
        <v>PIK</v>
      </c>
      <c r="D13" s="434">
        <f ca="1">+SUMIF($W$11:$W$22,B13,X$11:X$22)/$X$23*$D$15</f>
        <v>187.5</v>
      </c>
      <c r="E13" s="444">
        <f t="shared" ca="1" si="0"/>
        <v>9.8039215686274508E-2</v>
      </c>
      <c r="F13" s="445">
        <f t="shared" ca="1" si="1"/>
        <v>1.5</v>
      </c>
      <c r="G13" s="446">
        <f t="shared" ca="1" si="2"/>
        <v>0</v>
      </c>
      <c r="H13" s="446">
        <f t="shared" ca="1" si="2"/>
        <v>750</v>
      </c>
      <c r="I13" s="444">
        <f ca="1">+$Y$41*IF(AA13=0,1,0)+(G13+H13)/10000</f>
        <v>7.4999999999999997E-2</v>
      </c>
      <c r="K13" s="318"/>
      <c r="L13" s="318"/>
      <c r="M13" s="953"/>
      <c r="N13" s="837"/>
      <c r="P13" s="740" t="s">
        <v>2</v>
      </c>
      <c r="Q13" s="656"/>
      <c r="R13" s="514"/>
      <c r="S13" s="751"/>
      <c r="T13" s="752">
        <f ca="1">T9+T10+T11+T12</f>
        <v>3186.4916425993488</v>
      </c>
      <c r="U13" s="703" t="b">
        <f ca="1">ROUND(T13,6)=ROUND(F62,6)</f>
        <v>1</v>
      </c>
      <c r="W13" s="441" t="str">
        <f t="shared" ca="1" si="5"/>
        <v>PIK</v>
      </c>
      <c r="X13" s="426">
        <f t="shared" ca="1" si="6"/>
        <v>187.5</v>
      </c>
      <c r="Y13" s="446">
        <f t="shared" ca="1" si="7"/>
        <v>0</v>
      </c>
      <c r="Z13" s="446">
        <f t="shared" ca="1" si="3"/>
        <v>750</v>
      </c>
      <c r="AA13" s="449">
        <f t="shared" ca="1" si="4"/>
        <v>1</v>
      </c>
      <c r="AB13" s="441" t="s">
        <v>11</v>
      </c>
      <c r="AC13" s="453">
        <f t="shared" ref="AC13:AC22" ca="1" si="8">AD13*$Y$33</f>
        <v>187.5</v>
      </c>
      <c r="AD13" s="1287">
        <v>1.5</v>
      </c>
      <c r="AE13" s="1277">
        <v>0</v>
      </c>
      <c r="AF13" s="1286">
        <v>750</v>
      </c>
      <c r="AG13" s="1285">
        <v>1</v>
      </c>
      <c r="AH13" s="337" t="s">
        <v>27</v>
      </c>
      <c r="AI13" s="439">
        <f t="shared" ref="AI13:AI22" ca="1" si="9">AJ13*$Y$33</f>
        <v>0</v>
      </c>
      <c r="AJ13" s="1283">
        <v>0</v>
      </c>
      <c r="AK13" s="1277">
        <v>850</v>
      </c>
      <c r="AL13" s="1277">
        <v>0</v>
      </c>
      <c r="AM13" s="1284">
        <v>0</v>
      </c>
    </row>
    <row r="14" spans="1:39" ht="15" hidden="1" customHeight="1" outlineLevel="1" x14ac:dyDescent="0.25">
      <c r="B14" s="427" t="str">
        <f ca="1">W14</f>
        <v>Debt 2</v>
      </c>
      <c r="D14" s="434">
        <f ca="1">+SUMIF($W$11:$W$22,B14,X$11:X$22)/$X$23*$D$15</f>
        <v>0</v>
      </c>
      <c r="E14" s="444">
        <f t="shared" ca="1" si="0"/>
        <v>0</v>
      </c>
      <c r="F14" s="445">
        <f t="shared" ca="1" si="1"/>
        <v>0</v>
      </c>
      <c r="G14" s="446">
        <f t="shared" ca="1" si="2"/>
        <v>0</v>
      </c>
      <c r="H14" s="446">
        <f t="shared" ca="1" si="2"/>
        <v>0</v>
      </c>
      <c r="I14" s="444">
        <f ca="1">+$Y$41*IF(AA14=0,1,0)+(G14+H14)/10000</f>
        <v>0</v>
      </c>
      <c r="K14" s="447"/>
      <c r="L14" s="404"/>
      <c r="M14" s="404"/>
      <c r="N14" s="837"/>
      <c r="O14" s="753"/>
      <c r="P14" s="457" t="s">
        <v>28</v>
      </c>
      <c r="Q14" s="404"/>
      <c r="R14" s="404"/>
      <c r="S14" s="404"/>
      <c r="T14" s="753">
        <f ca="1">T13/AC53</f>
        <v>15</v>
      </c>
      <c r="U14" s="704" t="b">
        <f ca="1">T14=N10</f>
        <v>1</v>
      </c>
      <c r="W14" s="441" t="str">
        <f t="shared" ca="1" si="5"/>
        <v>Debt 2</v>
      </c>
      <c r="X14" s="426">
        <f t="shared" ca="1" si="6"/>
        <v>0</v>
      </c>
      <c r="Y14" s="446">
        <f t="shared" ca="1" si="7"/>
        <v>0</v>
      </c>
      <c r="Z14" s="446">
        <f t="shared" ca="1" si="3"/>
        <v>0</v>
      </c>
      <c r="AA14" s="449">
        <f t="shared" ca="1" si="4"/>
        <v>1</v>
      </c>
      <c r="AB14" s="441" t="s">
        <v>29</v>
      </c>
      <c r="AC14" s="453">
        <f t="shared" ca="1" si="8"/>
        <v>0</v>
      </c>
      <c r="AD14" s="1287">
        <v>0</v>
      </c>
      <c r="AE14" s="1286">
        <v>0</v>
      </c>
      <c r="AF14" s="1286">
        <v>0</v>
      </c>
      <c r="AG14" s="1278">
        <v>1</v>
      </c>
      <c r="AH14" s="441" t="s">
        <v>30</v>
      </c>
      <c r="AI14" s="439">
        <f t="shared" ca="1" si="9"/>
        <v>0</v>
      </c>
      <c r="AJ14" s="1283">
        <v>0</v>
      </c>
      <c r="AK14" s="1277">
        <v>0</v>
      </c>
      <c r="AL14" s="1277">
        <v>0</v>
      </c>
      <c r="AM14" s="1284">
        <v>1</v>
      </c>
    </row>
    <row r="15" spans="1:39" ht="15" customHeight="1" collapsed="1" x14ac:dyDescent="0.25">
      <c r="B15" s="740" t="s">
        <v>31</v>
      </c>
      <c r="C15" s="656"/>
      <c r="D15" s="782">
        <f ca="1">+MIN(AF39*Y33,(1-Y32)*$AF$38)</f>
        <v>937.5</v>
      </c>
      <c r="E15" s="783">
        <f t="shared" ca="1" si="0"/>
        <v>0.49019607843137253</v>
      </c>
      <c r="F15" s="784">
        <f t="shared" ca="1" si="1"/>
        <v>7.5</v>
      </c>
      <c r="G15" s="957">
        <f ca="1">+SUMPRODUCT(G12:G14,$D12:$D14)/(D12+D13)</f>
        <v>300</v>
      </c>
      <c r="H15" s="957">
        <f ca="1">+SUMPRODUCT(H12:H14,$D12:$D14)/(D12+D13)</f>
        <v>150</v>
      </c>
      <c r="I15" s="783">
        <f ca="1">+SUMPRODUCT(I12:I14,$D12:$D14)/(D12+D13)</f>
        <v>6.5000000000000002E-2</v>
      </c>
      <c r="N15" s="753"/>
      <c r="O15" s="458"/>
      <c r="P15" s="427" t="s">
        <v>32</v>
      </c>
      <c r="S15" s="404"/>
      <c r="T15" s="741">
        <f ca="1">+D20</f>
        <v>975</v>
      </c>
      <c r="U15" s="753">
        <f ca="1">T13/R34</f>
        <v>17.22266480780721</v>
      </c>
      <c r="W15" s="441" t="str">
        <f t="shared" ca="1" si="5"/>
        <v>Debt 3</v>
      </c>
      <c r="X15" s="426">
        <f t="shared" ca="1" si="6"/>
        <v>0</v>
      </c>
      <c r="Y15" s="446">
        <f t="shared" ca="1" si="7"/>
        <v>0</v>
      </c>
      <c r="Z15" s="446">
        <f t="shared" ca="1" si="3"/>
        <v>0</v>
      </c>
      <c r="AA15" s="449">
        <f t="shared" ca="1" si="4"/>
        <v>1</v>
      </c>
      <c r="AB15" s="441" t="s">
        <v>30</v>
      </c>
      <c r="AC15" s="453">
        <f t="shared" ca="1" si="8"/>
        <v>0</v>
      </c>
      <c r="AD15" s="1276">
        <v>0</v>
      </c>
      <c r="AE15" s="1277">
        <v>0</v>
      </c>
      <c r="AF15" s="1277">
        <v>0</v>
      </c>
      <c r="AG15" s="1278">
        <v>1</v>
      </c>
      <c r="AH15" s="441" t="s">
        <v>33</v>
      </c>
      <c r="AI15" s="439">
        <f t="shared" ca="1" si="9"/>
        <v>0</v>
      </c>
      <c r="AJ15" s="1283">
        <v>0</v>
      </c>
      <c r="AK15" s="1277">
        <v>0</v>
      </c>
      <c r="AL15" s="1277">
        <v>0</v>
      </c>
      <c r="AM15" s="1284">
        <v>1</v>
      </c>
    </row>
    <row r="16" spans="1:39" ht="15" customHeight="1" x14ac:dyDescent="0.25">
      <c r="B16" s="337" t="s">
        <v>34</v>
      </c>
      <c r="D16" s="405">
        <f>AL36+AL37</f>
        <v>0</v>
      </c>
      <c r="E16" s="444">
        <f t="shared" ca="1" si="0"/>
        <v>0</v>
      </c>
      <c r="F16" s="445">
        <f t="shared" ca="1" si="1"/>
        <v>0</v>
      </c>
      <c r="G16" s="395"/>
      <c r="H16" s="461" t="s">
        <v>611</v>
      </c>
      <c r="I16" s="934">
        <f ca="1">F32</f>
        <v>1.6666666666666668E-3</v>
      </c>
      <c r="O16" s="434"/>
      <c r="P16" s="427" t="s">
        <v>35</v>
      </c>
      <c r="S16" s="404"/>
      <c r="T16" s="741">
        <f ca="1">+T13-T9</f>
        <v>1273.9916425993488</v>
      </c>
      <c r="U16" s="704"/>
      <c r="W16" s="441" t="str">
        <f t="shared" ca="1" si="5"/>
        <v>Debt 4</v>
      </c>
      <c r="X16" s="426">
        <f t="shared" ca="1" si="6"/>
        <v>0</v>
      </c>
      <c r="Y16" s="446">
        <f t="shared" ca="1" si="7"/>
        <v>0</v>
      </c>
      <c r="Z16" s="446">
        <f t="shared" ca="1" si="3"/>
        <v>0</v>
      </c>
      <c r="AA16" s="449">
        <f t="shared" ca="1" si="4"/>
        <v>1</v>
      </c>
      <c r="AB16" s="441" t="s">
        <v>33</v>
      </c>
      <c r="AC16" s="453">
        <f t="shared" ca="1" si="8"/>
        <v>0</v>
      </c>
      <c r="AD16" s="1276">
        <v>0</v>
      </c>
      <c r="AE16" s="1277">
        <v>0</v>
      </c>
      <c r="AF16" s="1277">
        <v>0</v>
      </c>
      <c r="AG16" s="1278">
        <v>1</v>
      </c>
      <c r="AH16" s="441" t="s">
        <v>36</v>
      </c>
      <c r="AI16" s="439">
        <f t="shared" ca="1" si="9"/>
        <v>0</v>
      </c>
      <c r="AJ16" s="1283">
        <v>0</v>
      </c>
      <c r="AK16" s="1277">
        <v>0</v>
      </c>
      <c r="AL16" s="1277">
        <v>0</v>
      </c>
      <c r="AM16" s="1284">
        <v>1</v>
      </c>
    </row>
    <row r="17" spans="2:39" ht="15" customHeight="1" x14ac:dyDescent="0.25">
      <c r="B17" s="337" t="s">
        <v>37</v>
      </c>
      <c r="D17" s="405">
        <f>AL38</f>
        <v>0</v>
      </c>
      <c r="E17" s="444">
        <f t="shared" ca="1" si="0"/>
        <v>0</v>
      </c>
      <c r="F17" s="445">
        <f t="shared" ca="1" si="1"/>
        <v>0</v>
      </c>
      <c r="G17" s="1318"/>
      <c r="H17" s="959" t="s">
        <v>552</v>
      </c>
      <c r="I17" s="783">
        <f ca="1">I15+I16</f>
        <v>6.6666666666666666E-2</v>
      </c>
      <c r="N17" s="680"/>
      <c r="O17" s="452"/>
      <c r="P17" s="427" t="s">
        <v>4</v>
      </c>
      <c r="S17" s="404"/>
      <c r="T17" s="741">
        <f ca="1">AC59+SUM(H299:L299)</f>
        <v>227.01158852576069</v>
      </c>
      <c r="U17" s="705"/>
      <c r="V17" s="405"/>
      <c r="W17" s="441" t="str">
        <f t="shared" ca="1" si="5"/>
        <v>Debt 5</v>
      </c>
      <c r="X17" s="426">
        <f t="shared" ca="1" si="6"/>
        <v>0</v>
      </c>
      <c r="Y17" s="446">
        <f t="shared" ca="1" si="7"/>
        <v>0</v>
      </c>
      <c r="Z17" s="446">
        <f t="shared" ca="1" si="3"/>
        <v>0</v>
      </c>
      <c r="AA17" s="449">
        <f t="shared" ca="1" si="4"/>
        <v>1</v>
      </c>
      <c r="AB17" s="441" t="s">
        <v>36</v>
      </c>
      <c r="AC17" s="453">
        <f t="shared" ca="1" si="8"/>
        <v>0</v>
      </c>
      <c r="AD17" s="1276">
        <v>0</v>
      </c>
      <c r="AE17" s="1277">
        <v>0</v>
      </c>
      <c r="AF17" s="1277">
        <v>0</v>
      </c>
      <c r="AG17" s="1278">
        <v>1</v>
      </c>
      <c r="AH17" s="441" t="s">
        <v>38</v>
      </c>
      <c r="AI17" s="439">
        <f t="shared" ca="1" si="9"/>
        <v>0</v>
      </c>
      <c r="AJ17" s="1283">
        <v>0</v>
      </c>
      <c r="AK17" s="1277">
        <v>0</v>
      </c>
      <c r="AL17" s="1277">
        <v>0</v>
      </c>
      <c r="AM17" s="1284">
        <v>1</v>
      </c>
    </row>
    <row r="18" spans="2:39" ht="15" customHeight="1" x14ac:dyDescent="0.25">
      <c r="B18" s="427" t="s">
        <v>39</v>
      </c>
      <c r="D18" s="434">
        <f ca="1">E37</f>
        <v>975</v>
      </c>
      <c r="E18" s="444">
        <f t="shared" ca="1" si="0"/>
        <v>0.50980392156862742</v>
      </c>
      <c r="F18" s="445">
        <f ca="1">+D18/$Y$33</f>
        <v>7.8</v>
      </c>
      <c r="H18" s="776"/>
      <c r="I18" s="853"/>
      <c r="O18" s="454"/>
      <c r="P18" s="337" t="s">
        <v>3</v>
      </c>
      <c r="T18" s="719">
        <f>SUM(AL35:AL38)-SUM(AM35:AM38)</f>
        <v>0</v>
      </c>
      <c r="U18" s="811"/>
      <c r="V18" s="405"/>
      <c r="W18" s="441" t="str">
        <f t="shared" ca="1" si="5"/>
        <v>Debt 6</v>
      </c>
      <c r="X18" s="426">
        <f t="shared" ca="1" si="6"/>
        <v>0</v>
      </c>
      <c r="Y18" s="446">
        <f t="shared" ca="1" si="7"/>
        <v>0</v>
      </c>
      <c r="Z18" s="446">
        <f t="shared" ca="1" si="3"/>
        <v>0</v>
      </c>
      <c r="AA18" s="449">
        <f t="shared" ca="1" si="4"/>
        <v>1</v>
      </c>
      <c r="AB18" s="441" t="s">
        <v>38</v>
      </c>
      <c r="AC18" s="453">
        <f t="shared" ca="1" si="8"/>
        <v>0</v>
      </c>
      <c r="AD18" s="1276">
        <v>0</v>
      </c>
      <c r="AE18" s="1277">
        <v>0</v>
      </c>
      <c r="AF18" s="1277">
        <v>0</v>
      </c>
      <c r="AG18" s="1278">
        <v>1</v>
      </c>
      <c r="AH18" s="441" t="s">
        <v>40</v>
      </c>
      <c r="AI18" s="439">
        <f t="shared" ca="1" si="9"/>
        <v>0</v>
      </c>
      <c r="AJ18" s="1283">
        <v>0</v>
      </c>
      <c r="AK18" s="1277">
        <v>0</v>
      </c>
      <c r="AL18" s="1277">
        <v>0</v>
      </c>
      <c r="AM18" s="1284">
        <v>1</v>
      </c>
    </row>
    <row r="19" spans="2:39" ht="15" hidden="1" customHeight="1" outlineLevel="1" x14ac:dyDescent="0.25">
      <c r="B19" s="427" t="s">
        <v>41</v>
      </c>
      <c r="D19" s="434">
        <f ca="1">E38</f>
        <v>0</v>
      </c>
      <c r="E19" s="444">
        <f t="shared" ca="1" si="0"/>
        <v>0</v>
      </c>
      <c r="F19" s="445">
        <f ca="1">+D19/$Y$33</f>
        <v>0</v>
      </c>
      <c r="H19" s="777"/>
      <c r="I19" s="853"/>
      <c r="K19" s="852"/>
      <c r="O19" s="440"/>
      <c r="P19" s="740" t="s">
        <v>42</v>
      </c>
      <c r="Q19" s="514"/>
      <c r="R19" s="514"/>
      <c r="S19" s="754"/>
      <c r="T19" s="752">
        <f ca="1">T15+T16+T17+T18</f>
        <v>2476.0032311251093</v>
      </c>
      <c r="U19" s="704" t="b">
        <f ca="1">ROUND(T19-G62,3)=0</f>
        <v>1</v>
      </c>
      <c r="W19" s="441" t="str">
        <f t="shared" ca="1" si="5"/>
        <v>Debt 7</v>
      </c>
      <c r="X19" s="426">
        <f t="shared" ca="1" si="6"/>
        <v>0</v>
      </c>
      <c r="Y19" s="446">
        <f t="shared" ca="1" si="7"/>
        <v>0</v>
      </c>
      <c r="Z19" s="446">
        <f t="shared" ca="1" si="3"/>
        <v>0</v>
      </c>
      <c r="AA19" s="449">
        <f t="shared" ca="1" si="4"/>
        <v>1</v>
      </c>
      <c r="AB19" s="441" t="s">
        <v>40</v>
      </c>
      <c r="AC19" s="453">
        <f t="shared" ca="1" si="8"/>
        <v>0</v>
      </c>
      <c r="AD19" s="1276">
        <v>0</v>
      </c>
      <c r="AE19" s="1277">
        <v>0</v>
      </c>
      <c r="AF19" s="1277">
        <v>0</v>
      </c>
      <c r="AG19" s="1278">
        <v>1</v>
      </c>
      <c r="AH19" s="441" t="s">
        <v>43</v>
      </c>
      <c r="AI19" s="439">
        <f t="shared" ca="1" si="9"/>
        <v>0</v>
      </c>
      <c r="AJ19" s="1283">
        <v>0</v>
      </c>
      <c r="AK19" s="1277">
        <v>0</v>
      </c>
      <c r="AL19" s="1277">
        <v>0</v>
      </c>
      <c r="AM19" s="1284">
        <v>1</v>
      </c>
    </row>
    <row r="20" spans="2:39" ht="15" customHeight="1" collapsed="1" x14ac:dyDescent="0.25">
      <c r="B20" s="740" t="s">
        <v>44</v>
      </c>
      <c r="C20" s="656"/>
      <c r="D20" s="782">
        <f ca="1">+D21-D15-D16-D17</f>
        <v>975</v>
      </c>
      <c r="E20" s="783">
        <f t="shared" ca="1" si="0"/>
        <v>0.50980392156862742</v>
      </c>
      <c r="F20" s="784">
        <f ca="1">+D20/$Y$33</f>
        <v>7.8</v>
      </c>
      <c r="H20" s="777"/>
      <c r="K20" s="852"/>
      <c r="L20" s="680"/>
      <c r="M20" s="680"/>
      <c r="P20" s="756" t="s">
        <v>45</v>
      </c>
      <c r="Q20" s="757"/>
      <c r="R20" s="757"/>
      <c r="S20" s="758">
        <f ca="1">+L227</f>
        <v>0.95787136924741578</v>
      </c>
      <c r="T20" s="750">
        <f ca="1">+S20*T19</f>
        <v>2371.6926052588342</v>
      </c>
      <c r="U20" s="704" t="b">
        <f ca="1">ROUND(T20-H62,3)=0</f>
        <v>1</v>
      </c>
      <c r="W20" s="441" t="str">
        <f t="shared" ca="1" si="5"/>
        <v>Debt 8</v>
      </c>
      <c r="X20" s="426">
        <f t="shared" ca="1" si="6"/>
        <v>0</v>
      </c>
      <c r="Y20" s="446">
        <f t="shared" ca="1" si="7"/>
        <v>0</v>
      </c>
      <c r="Z20" s="446">
        <f t="shared" ca="1" si="3"/>
        <v>0</v>
      </c>
      <c r="AA20" s="449">
        <f t="shared" ca="1" si="4"/>
        <v>1</v>
      </c>
      <c r="AB20" s="441" t="s">
        <v>43</v>
      </c>
      <c r="AC20" s="453">
        <f t="shared" ca="1" si="8"/>
        <v>0</v>
      </c>
      <c r="AD20" s="1276">
        <v>0</v>
      </c>
      <c r="AE20" s="1277">
        <v>0</v>
      </c>
      <c r="AF20" s="1277">
        <v>0</v>
      </c>
      <c r="AG20" s="1278">
        <v>1</v>
      </c>
      <c r="AH20" s="441" t="s">
        <v>46</v>
      </c>
      <c r="AI20" s="439">
        <f t="shared" ca="1" si="9"/>
        <v>0</v>
      </c>
      <c r="AJ20" s="1283">
        <v>0</v>
      </c>
      <c r="AK20" s="1277">
        <v>0</v>
      </c>
      <c r="AL20" s="1277">
        <v>0</v>
      </c>
      <c r="AM20" s="1284">
        <v>1</v>
      </c>
    </row>
    <row r="21" spans="2:39" ht="15" customHeight="1" x14ac:dyDescent="0.25">
      <c r="B21" s="930" t="s">
        <v>47</v>
      </c>
      <c r="C21" s="785"/>
      <c r="D21" s="786">
        <f ca="1">+E31</f>
        <v>1912.5</v>
      </c>
      <c r="E21" s="787">
        <f t="shared" ca="1" si="0"/>
        <v>1</v>
      </c>
      <c r="F21" s="788">
        <f ca="1">+D21/$Y$33</f>
        <v>15.3</v>
      </c>
      <c r="H21" s="925"/>
      <c r="I21" s="925"/>
      <c r="J21" s="925"/>
      <c r="K21" s="925"/>
      <c r="P21" s="318" t="s">
        <v>48</v>
      </c>
      <c r="S21" s="755">
        <f ca="1">1-S20</f>
        <v>4.2128630752584217E-2</v>
      </c>
      <c r="T21" s="743">
        <f ca="1">L224</f>
        <v>104.31062586627512</v>
      </c>
      <c r="U21" s="706"/>
      <c r="W21" s="441" t="str">
        <f t="shared" ca="1" si="5"/>
        <v>Debt 9</v>
      </c>
      <c r="X21" s="426">
        <f t="shared" ca="1" si="6"/>
        <v>0</v>
      </c>
      <c r="Y21" s="446">
        <f t="shared" ca="1" si="7"/>
        <v>0</v>
      </c>
      <c r="Z21" s="446">
        <f t="shared" ca="1" si="3"/>
        <v>0</v>
      </c>
      <c r="AA21" s="449">
        <f t="shared" ca="1" si="4"/>
        <v>1</v>
      </c>
      <c r="AB21" s="441" t="s">
        <v>46</v>
      </c>
      <c r="AC21" s="453">
        <f t="shared" ca="1" si="8"/>
        <v>0</v>
      </c>
      <c r="AD21" s="1276">
        <v>0</v>
      </c>
      <c r="AE21" s="1277">
        <v>0</v>
      </c>
      <c r="AF21" s="1277">
        <v>0</v>
      </c>
      <c r="AG21" s="1278">
        <v>1</v>
      </c>
      <c r="AH21" s="441" t="s">
        <v>49</v>
      </c>
      <c r="AI21" s="439">
        <f t="shared" ca="1" si="9"/>
        <v>0</v>
      </c>
      <c r="AJ21" s="1283">
        <v>0</v>
      </c>
      <c r="AK21" s="1277">
        <v>0</v>
      </c>
      <c r="AL21" s="1277">
        <v>0</v>
      </c>
      <c r="AM21" s="1284">
        <v>1</v>
      </c>
    </row>
    <row r="22" spans="2:39" ht="15" customHeight="1" x14ac:dyDescent="0.25">
      <c r="D22" s="405"/>
      <c r="F22" s="680"/>
      <c r="H22" s="777"/>
      <c r="O22" s="680"/>
      <c r="P22" s="337" t="s">
        <v>577</v>
      </c>
      <c r="R22" s="1332">
        <f ca="1">T21/(T19-T15)</f>
        <v>6.9493938256273327E-2</v>
      </c>
      <c r="T22" s="719">
        <f ca="1">T19-SUM(T20:T21)</f>
        <v>0</v>
      </c>
      <c r="U22" s="706"/>
      <c r="W22" s="441" t="str">
        <f t="shared" ca="1" si="5"/>
        <v>Debt 10</v>
      </c>
      <c r="X22" s="463">
        <f t="shared" ca="1" si="6"/>
        <v>0</v>
      </c>
      <c r="Y22" s="446">
        <f t="shared" ca="1" si="7"/>
        <v>0</v>
      </c>
      <c r="Z22" s="446">
        <f t="shared" ca="1" si="3"/>
        <v>0</v>
      </c>
      <c r="AA22" s="449">
        <f t="shared" ca="1" si="4"/>
        <v>1</v>
      </c>
      <c r="AB22" s="441" t="s">
        <v>49</v>
      </c>
      <c r="AC22" s="453">
        <f t="shared" ca="1" si="8"/>
        <v>0</v>
      </c>
      <c r="AD22" s="1276">
        <v>0</v>
      </c>
      <c r="AE22" s="1277">
        <v>0</v>
      </c>
      <c r="AF22" s="1277">
        <v>0</v>
      </c>
      <c r="AG22" s="1278">
        <v>1</v>
      </c>
      <c r="AH22" s="441" t="s">
        <v>50</v>
      </c>
      <c r="AI22" s="439">
        <f t="shared" ca="1" si="9"/>
        <v>0</v>
      </c>
      <c r="AJ22" s="1283">
        <v>0</v>
      </c>
      <c r="AK22" s="1277">
        <v>0</v>
      </c>
      <c r="AL22" s="1277">
        <v>0</v>
      </c>
      <c r="AM22" s="1284">
        <v>1</v>
      </c>
    </row>
    <row r="23" spans="2:39" ht="15" customHeight="1" x14ac:dyDescent="0.25">
      <c r="O23" s="680"/>
      <c r="W23" s="465" t="s">
        <v>17</v>
      </c>
      <c r="X23" s="466">
        <f ca="1">SUM(X11:X22)</f>
        <v>937.5</v>
      </c>
      <c r="Y23" s="466" t="s">
        <v>51</v>
      </c>
      <c r="Z23" s="467">
        <f ca="1">+OFFSET(AF23,0,COLUMNS($AB23:$AG23)*($AF$37-1))</f>
        <v>0.3</v>
      </c>
      <c r="AA23" s="468"/>
      <c r="AB23" s="465" t="s">
        <v>17</v>
      </c>
      <c r="AC23" s="469">
        <f ca="1">SUM(AC11:AC22)</f>
        <v>937.5</v>
      </c>
      <c r="AD23" s="1275">
        <f>SUM(AD11:AD22)</f>
        <v>7.5</v>
      </c>
      <c r="AE23" s="466" t="s">
        <v>51</v>
      </c>
      <c r="AF23" s="1282">
        <v>0.3</v>
      </c>
      <c r="AG23" s="468"/>
      <c r="AH23" s="465" t="s">
        <v>17</v>
      </c>
      <c r="AI23" s="469">
        <f ca="1">SUM(AI11:AI22)</f>
        <v>0</v>
      </c>
      <c r="AJ23" s="1275">
        <f>SUM(AJ11:AJ22)</f>
        <v>0</v>
      </c>
      <c r="AK23" s="466" t="s">
        <v>51</v>
      </c>
      <c r="AL23" s="1282">
        <v>0.4</v>
      </c>
      <c r="AM23" s="468"/>
    </row>
    <row r="24" spans="2:39" ht="15" customHeight="1" x14ac:dyDescent="0.25">
      <c r="B24" s="744" t="s">
        <v>52</v>
      </c>
      <c r="C24" s="745"/>
      <c r="D24" s="746"/>
      <c r="E24" s="746"/>
      <c r="F24" s="933"/>
      <c r="H24" s="429" t="s">
        <v>53</v>
      </c>
      <c r="I24" s="470"/>
      <c r="J24" s="470"/>
      <c r="K24" s="470"/>
      <c r="L24" s="470"/>
      <c r="M24" s="470"/>
      <c r="N24" s="470"/>
      <c r="O24" s="470"/>
      <c r="P24" s="470"/>
      <c r="Q24" s="470"/>
      <c r="R24" s="470"/>
      <c r="S24" s="471"/>
      <c r="T24" s="471"/>
      <c r="W24" s="337" t="s">
        <v>547</v>
      </c>
      <c r="Y24" s="1304">
        <v>5.0000000000000001E-3</v>
      </c>
      <c r="AC24" s="472"/>
    </row>
    <row r="25" spans="2:39" ht="15" customHeight="1" x14ac:dyDescent="0.25">
      <c r="E25" s="943" t="str">
        <f>currency</f>
        <v>EUR</v>
      </c>
      <c r="F25" s="944" t="s">
        <v>55</v>
      </c>
      <c r="G25" s="427"/>
      <c r="H25" s="473"/>
      <c r="I25" s="427"/>
      <c r="J25" s="427"/>
      <c r="L25" s="474"/>
      <c r="M25" s="474" t="str">
        <f ca="1">+IF(stub=0,"",OFFSET(X56,0,ROUNDUP(stub,0)))</f>
        <v/>
      </c>
      <c r="N25" s="427"/>
      <c r="O25" s="427"/>
      <c r="P25" s="427"/>
      <c r="Q25" s="427"/>
      <c r="R25" s="427"/>
      <c r="S25" s="475" t="s">
        <v>56</v>
      </c>
      <c r="T25" s="475"/>
      <c r="W25" s="337" t="s">
        <v>548</v>
      </c>
      <c r="Y25" s="1305">
        <v>1.4999999999999999E-2</v>
      </c>
      <c r="AH25" s="421"/>
    </row>
    <row r="26" spans="2:39" ht="15" customHeight="1" x14ac:dyDescent="0.25">
      <c r="B26" s="427" t="s">
        <v>57</v>
      </c>
      <c r="C26" s="427"/>
      <c r="E26" s="945">
        <f ca="1">N12-E28-E27-E29-E30</f>
        <v>1875</v>
      </c>
      <c r="F26" s="946">
        <f t="shared" ref="F26:F31" ca="1" si="10">+E26/$Y$33</f>
        <v>15</v>
      </c>
      <c r="G26" s="427"/>
      <c r="H26" s="473"/>
      <c r="I26" s="427"/>
      <c r="J26" s="476">
        <f ca="1">EOMONTH(K26,-12)</f>
        <v>45199</v>
      </c>
      <c r="K26" s="476">
        <f ca="1">EOMONTH(L26,-12)</f>
        <v>45565</v>
      </c>
      <c r="L26" s="476">
        <f ca="1">+OFFSET(W57,0,ROUNDUP(stub,0))</f>
        <v>45930</v>
      </c>
      <c r="M26" s="477">
        <f ca="1">+OFFSET(X57,0,ROUNDUP(stub,0))</f>
        <v>46295</v>
      </c>
      <c r="N26" s="387">
        <f>+EDATE(X57+1,12)-1</f>
        <v>46660</v>
      </c>
      <c r="O26" s="387">
        <f>+EDATE(N26+1,12)-1</f>
        <v>47026</v>
      </c>
      <c r="P26" s="387">
        <f>+EDATE(O26+1,12)-1</f>
        <v>47391</v>
      </c>
      <c r="Q26" s="387">
        <f>+EDATE(P26+1,12)-1</f>
        <v>47756</v>
      </c>
      <c r="R26" s="387">
        <f>+EDATE(Q26+1,12)-1</f>
        <v>48121</v>
      </c>
      <c r="S26" s="437" t="str">
        <f>+TEXT(W57,"'yy")&amp;" - "&amp;TEXT(Q26,"'yy")</f>
        <v>'25 - '30</v>
      </c>
      <c r="T26" s="437" t="str">
        <f>+TEXT(X57,"'yy")&amp;" - "&amp;TEXT(R26,"'yy")</f>
        <v>'26 - '31</v>
      </c>
      <c r="W26" s="430" t="s">
        <v>58</v>
      </c>
      <c r="X26" s="417"/>
      <c r="Y26" s="418"/>
      <c r="AA26" s="430" t="s">
        <v>59</v>
      </c>
      <c r="AB26" s="417"/>
      <c r="AC26" s="418"/>
    </row>
    <row r="27" spans="2:39" ht="15" customHeight="1" x14ac:dyDescent="0.25">
      <c r="B27" s="337" t="s">
        <v>60</v>
      </c>
      <c r="E27" s="1341">
        <v>0</v>
      </c>
      <c r="F27" s="946">
        <f t="shared" ca="1" si="10"/>
        <v>0</v>
      </c>
      <c r="G27" s="427"/>
      <c r="H27" s="451" t="s">
        <v>61</v>
      </c>
      <c r="I27" s="479"/>
      <c r="J27" s="407">
        <f>'LBO Link'!D13</f>
        <v>216</v>
      </c>
      <c r="K27" s="407">
        <f>'LBO Link'!E13</f>
        <v>256</v>
      </c>
      <c r="L27" s="393">
        <f ca="1">+OFFSET(W58,0,ROUNDUP(stub,0))</f>
        <v>260.39999999999998</v>
      </c>
      <c r="M27" s="480">
        <f ca="1">+OFFSET(X58,0,ROUNDUP(stub,0))</f>
        <v>290</v>
      </c>
      <c r="N27" s="454">
        <f>I87</f>
        <v>327.7</v>
      </c>
      <c r="O27" s="454">
        <f>J87</f>
        <v>370.30099999999993</v>
      </c>
      <c r="P27" s="454">
        <f>K87</f>
        <v>418.4401299999999</v>
      </c>
      <c r="Q27" s="454">
        <f>L87</f>
        <v>472.83734689999983</v>
      </c>
      <c r="R27" s="454">
        <f>M87</f>
        <v>534.30620199699979</v>
      </c>
      <c r="S27" s="481">
        <f>IF(ISERROR(+(Q27/W58)^(1/(YEAR(Q$26)-YEAR(W$57)))-1),"n/a",+(Q27/W58)^(1/(YEAR(Q$26)-YEAR(W$57)))-1)</f>
        <v>0.12671521339271141</v>
      </c>
      <c r="T27" s="481">
        <f>IF(ISERROR(+(R27/X58)^(1/(YEAR(R$26)-YEAR(X$57)))-1),"n/a",+(R27/X58)^(1/(YEAR(R$26)-YEAR(X$57)))-1)</f>
        <v>0.12999999999999989</v>
      </c>
      <c r="U27" s="707">
        <f ca="1">O27/M27-1</f>
        <v>0.2768999999999997</v>
      </c>
      <c r="W27" s="427" t="s">
        <v>62</v>
      </c>
      <c r="Y27" s="780">
        <v>20</v>
      </c>
      <c r="AA27" s="337" t="s">
        <v>63</v>
      </c>
      <c r="AC27" s="1279" t="s">
        <v>645</v>
      </c>
    </row>
    <row r="28" spans="2:39" ht="15" customHeight="1" x14ac:dyDescent="0.25">
      <c r="B28" s="337" t="s">
        <v>447</v>
      </c>
      <c r="E28" s="947">
        <f>AL38</f>
        <v>0</v>
      </c>
      <c r="F28" s="946">
        <f t="shared" ca="1" si="10"/>
        <v>0</v>
      </c>
      <c r="G28" s="427"/>
      <c r="H28" s="457" t="s">
        <v>64</v>
      </c>
      <c r="I28" s="427"/>
      <c r="J28" s="399"/>
      <c r="K28" s="399">
        <f>K27/J27-1</f>
        <v>0.18518518518518512</v>
      </c>
      <c r="L28" s="399">
        <f ca="1">L27/K27-1</f>
        <v>1.7187499999999911E-2</v>
      </c>
      <c r="M28" s="482">
        <f t="shared" ref="L28:M30" ca="1" si="11">+OFFSET(X59,0,ROUNDUP(stub,0))</f>
        <v>0.11367127496159757</v>
      </c>
      <c r="N28" s="462">
        <f>+N27/X58-1</f>
        <v>0.12999999999999989</v>
      </c>
      <c r="O28" s="462">
        <f>+O27/N27-1</f>
        <v>0.12999999999999989</v>
      </c>
      <c r="P28" s="462">
        <f>+P27/O27-1</f>
        <v>0.12999999999999989</v>
      </c>
      <c r="Q28" s="462">
        <f>+Q27/P27-1</f>
        <v>0.12999999999999989</v>
      </c>
      <c r="R28" s="462">
        <f>+R27/Q27-1</f>
        <v>0.12999999999999989</v>
      </c>
      <c r="S28" s="427"/>
      <c r="T28" s="427"/>
      <c r="W28" s="427" t="s">
        <v>65</v>
      </c>
      <c r="Y28" s="512">
        <f>Y24+Y25</f>
        <v>0.02</v>
      </c>
      <c r="Z28" s="681"/>
      <c r="AA28" s="337" t="s">
        <v>66</v>
      </c>
      <c r="AC28" s="1279" t="s">
        <v>67</v>
      </c>
      <c r="AE28" s="483"/>
    </row>
    <row r="29" spans="2:39" ht="15" customHeight="1" x14ac:dyDescent="0.25">
      <c r="B29" s="427" t="s">
        <v>549</v>
      </c>
      <c r="C29" s="427"/>
      <c r="E29" s="945">
        <f ca="1">+Y28*D15</f>
        <v>18.75</v>
      </c>
      <c r="F29" s="946">
        <f t="shared" ca="1" si="10"/>
        <v>0.15</v>
      </c>
      <c r="G29" s="427"/>
      <c r="H29" s="451" t="s">
        <v>68</v>
      </c>
      <c r="I29" s="479"/>
      <c r="J29" s="407">
        <f>'LBO Link'!D15</f>
        <v>87</v>
      </c>
      <c r="K29" s="407">
        <f>'LBO Link'!E15</f>
        <v>93</v>
      </c>
      <c r="L29" s="393">
        <f t="shared" ca="1" si="11"/>
        <v>99.228793103448524</v>
      </c>
      <c r="M29" s="480">
        <f ca="1">+OFFSET(X60,0,ROUNDUP(stub,0))</f>
        <v>125</v>
      </c>
      <c r="N29" s="454">
        <f>I89</f>
        <v>130.28899999999999</v>
      </c>
      <c r="O29" s="454">
        <f>J89</f>
        <v>147.22656999999998</v>
      </c>
      <c r="P29" s="454">
        <f>K89</f>
        <v>166.36602409999998</v>
      </c>
      <c r="Q29" s="454">
        <f>L89</f>
        <v>187.99360723299995</v>
      </c>
      <c r="R29" s="454">
        <f>M89</f>
        <v>212.43277617328991</v>
      </c>
      <c r="S29" s="481">
        <f>IF(ISERROR(+(Q29/W60)^(1/(YEAR(Q$26)-YEAR(W$57)))-1),"n/a",+(Q29/W60)^(1/(YEAR(Q$26)-YEAR(W$57)))-1)</f>
        <v>0.1363211088385432</v>
      </c>
      <c r="T29" s="1315">
        <f>IF(ISERROR(+(R29/X60)^(1/(YEAR(R$26)-YEAR(X$57)))-1),"n/a",+(R29/X60)^(1/(YEAR(R$26)-YEAR(X$57)))-1)</f>
        <v>0.1118912237987344</v>
      </c>
      <c r="U29" s="708">
        <f>AVERAGE(N29:R29)</f>
        <v>168.86159550125794</v>
      </c>
      <c r="W29" s="427" t="s">
        <v>69</v>
      </c>
      <c r="Y29" s="1320">
        <v>7</v>
      </c>
      <c r="Z29" s="681"/>
      <c r="AA29" s="337" t="s">
        <v>70</v>
      </c>
      <c r="AC29" s="1280">
        <v>46295</v>
      </c>
      <c r="AE29" s="485"/>
      <c r="AH29" s="485"/>
    </row>
    <row r="30" spans="2:39" ht="15" customHeight="1" x14ac:dyDescent="0.25">
      <c r="B30" s="427" t="s">
        <v>71</v>
      </c>
      <c r="C30" s="427"/>
      <c r="E30" s="945">
        <f ca="1">+N11-E29</f>
        <v>18.75</v>
      </c>
      <c r="F30" s="946">
        <f t="shared" ca="1" si="10"/>
        <v>0.15</v>
      </c>
      <c r="G30" s="427"/>
      <c r="H30" s="457" t="s">
        <v>72</v>
      </c>
      <c r="I30" s="427"/>
      <c r="J30" s="399">
        <f>J29/J$27</f>
        <v>0.40277777777777779</v>
      </c>
      <c r="K30" s="399">
        <f>K29/K$27</f>
        <v>0.36328125</v>
      </c>
      <c r="L30" s="399">
        <f t="shared" ca="1" si="11"/>
        <v>0.38106295354626935</v>
      </c>
      <c r="M30" s="482">
        <f ca="1">M29/M27</f>
        <v>0.43103448275862066</v>
      </c>
      <c r="N30" s="462">
        <f>+N29/N$27</f>
        <v>0.39758620689655172</v>
      </c>
      <c r="O30" s="462">
        <f>+O29/O$27</f>
        <v>0.39758620689655177</v>
      </c>
      <c r="P30" s="462">
        <f>+P29/P$27</f>
        <v>0.39758620689655177</v>
      </c>
      <c r="Q30" s="462">
        <f>+Q29/Q$27</f>
        <v>0.39758620689655177</v>
      </c>
      <c r="R30" s="462">
        <f>+R29/R$27</f>
        <v>0.39758620689655172</v>
      </c>
      <c r="S30" s="987"/>
      <c r="T30" s="427"/>
      <c r="U30" s="707"/>
      <c r="W30" s="473" t="s">
        <v>73</v>
      </c>
      <c r="Y30" s="486">
        <f ca="1">+E29/Y29</f>
        <v>2.6785714285714284</v>
      </c>
      <c r="Z30" s="681"/>
      <c r="AA30" s="337" t="s">
        <v>76</v>
      </c>
      <c r="AC30" s="1281">
        <v>2</v>
      </c>
      <c r="AD30" s="1024" t="str">
        <f ca="1">'Standalone P&amp;L'!D7</f>
        <v>Advent Base Case</v>
      </c>
      <c r="AE30" s="485"/>
      <c r="AH30" s="485"/>
    </row>
    <row r="31" spans="2:39" ht="15" customHeight="1" x14ac:dyDescent="0.25">
      <c r="B31" s="930" t="s">
        <v>74</v>
      </c>
      <c r="C31" s="931"/>
      <c r="D31" s="932"/>
      <c r="E31" s="948">
        <f ca="1">SUM(E26:E30)</f>
        <v>1912.5</v>
      </c>
      <c r="F31" s="949">
        <f t="shared" ca="1" si="10"/>
        <v>15.3</v>
      </c>
      <c r="G31" s="427"/>
      <c r="H31" s="473" t="s">
        <v>124</v>
      </c>
      <c r="I31" s="427"/>
      <c r="J31" s="487">
        <f>'LBO Link'!D19</f>
        <v>79.599999999999994</v>
      </c>
      <c r="K31" s="487">
        <f>'LBO Link'!E19</f>
        <v>85.3</v>
      </c>
      <c r="L31" s="405">
        <f t="shared" ref="L31:M34" ca="1" si="12">+OFFSET(W62,0,ROUNDUP(stub,0))</f>
        <v>87.228793103448524</v>
      </c>
      <c r="M31" s="488">
        <f t="shared" ca="1" si="12"/>
        <v>111.9</v>
      </c>
      <c r="N31" s="434">
        <f>I93</f>
        <v>115.48599999999999</v>
      </c>
      <c r="O31" s="434">
        <f>J93</f>
        <v>130.49918</v>
      </c>
      <c r="P31" s="434">
        <f>K93</f>
        <v>147.46407339999999</v>
      </c>
      <c r="Q31" s="434">
        <f>L93</f>
        <v>166.63440294199995</v>
      </c>
      <c r="R31" s="434">
        <f>M93</f>
        <v>188.2968753244599</v>
      </c>
      <c r="S31" s="462">
        <f>IF(ISERROR(+(Q31/W62)^(1/(YEAR(Q$26)-YEAR(W$57)))-1),"n/a",+(Q31/W62)^(1/(YEAR(Q$26)-YEAR(W$57)))-1)</f>
        <v>0.1382062373939561</v>
      </c>
      <c r="T31" s="462">
        <f>IF(ISERROR(+(R31/X62)^(1/(YEAR(R$26)-YEAR(X$57)))-1),"n/a",+(R31/X62)^(1/(YEAR(R$26)-YEAR(X$57)))-1)</f>
        <v>0.10969238381126556</v>
      </c>
      <c r="W31" s="473" t="s">
        <v>542</v>
      </c>
      <c r="Y31" s="1319">
        <v>0.02</v>
      </c>
      <c r="Z31" s="681"/>
      <c r="AA31" s="337" t="s">
        <v>78</v>
      </c>
      <c r="AC31" s="1345">
        <v>1875</v>
      </c>
      <c r="AE31" s="489"/>
      <c r="AH31" s="490"/>
    </row>
    <row r="32" spans="2:39" ht="15" customHeight="1" x14ac:dyDescent="0.25">
      <c r="B32" s="337" t="s">
        <v>551</v>
      </c>
      <c r="E32" s="945">
        <f ca="1">+Y24*D15/3</f>
        <v>1.5625</v>
      </c>
      <c r="F32" s="950">
        <f ca="1">E32/D15</f>
        <v>1.6666666666666668E-3</v>
      </c>
      <c r="G32" s="427"/>
      <c r="H32" s="457" t="s">
        <v>72</v>
      </c>
      <c r="I32" s="427"/>
      <c r="J32" s="399">
        <f>J31/J$27</f>
        <v>0.36851851851851847</v>
      </c>
      <c r="K32" s="399">
        <f>K31/K$27</f>
        <v>0.33320312499999999</v>
      </c>
      <c r="L32" s="399">
        <f t="shared" ca="1" si="12"/>
        <v>0.33498000423751356</v>
      </c>
      <c r="M32" s="482">
        <f t="shared" ca="1" si="12"/>
        <v>0.38586206896551728</v>
      </c>
      <c r="N32" s="462">
        <f>+N31/N$27</f>
        <v>0.35241379310344828</v>
      </c>
      <c r="O32" s="462">
        <f>+O31/O$27</f>
        <v>0.35241379310344834</v>
      </c>
      <c r="P32" s="462">
        <f>+P31/P$27</f>
        <v>0.35241379310344834</v>
      </c>
      <c r="Q32" s="462">
        <f>+Q31/Q$27</f>
        <v>0.35241379310344828</v>
      </c>
      <c r="R32" s="462">
        <f>+R31/R$27</f>
        <v>0.35241379310344823</v>
      </c>
      <c r="S32" s="462"/>
      <c r="T32" s="462"/>
      <c r="W32" s="427" t="s">
        <v>77</v>
      </c>
      <c r="Y32" s="444">
        <f ca="1">Z23</f>
        <v>0.3</v>
      </c>
      <c r="AA32" s="337" t="s">
        <v>80</v>
      </c>
      <c r="AC32" s="495">
        <f ca="1">Y34</f>
        <v>15</v>
      </c>
      <c r="AD32" s="491">
        <f ca="1">U12</f>
        <v>15</v>
      </c>
      <c r="AE32" s="337" t="b">
        <f ca="1">AC32=Y34</f>
        <v>1</v>
      </c>
      <c r="AH32" s="485"/>
    </row>
    <row r="33" spans="1:39" ht="15" customHeight="1" x14ac:dyDescent="0.25">
      <c r="G33" s="445"/>
      <c r="H33" s="451" t="s">
        <v>446</v>
      </c>
      <c r="I33" s="479"/>
      <c r="J33" s="407">
        <f>'LBO Link'!D30</f>
        <v>-16</v>
      </c>
      <c r="K33" s="407">
        <f>'LBO Link'!E30</f>
        <v>-19</v>
      </c>
      <c r="L33" s="393">
        <f t="shared" ca="1" si="12"/>
        <v>-18</v>
      </c>
      <c r="M33" s="492">
        <f t="shared" ca="1" si="12"/>
        <v>-16</v>
      </c>
      <c r="N33" s="454">
        <f>I188</f>
        <v>-18.079999999999998</v>
      </c>
      <c r="O33" s="454">
        <f>J188</f>
        <v>-20.072867999999996</v>
      </c>
      <c r="P33" s="454">
        <f>K188</f>
        <v>-22.278329679999995</v>
      </c>
      <c r="Q33" s="454">
        <f>L188</f>
        <v>-24.717979927599988</v>
      </c>
      <c r="R33" s="454">
        <f>M188</f>
        <v>-27.415435467983986</v>
      </c>
      <c r="S33" s="481">
        <f>IF(ISERROR(+(Q33/W64)^(1/(YEAR(Q$26)-YEAR(W$57)))-1),"n/a",+(Q33/W64)^(1/(YEAR(Q$26)-YEAR(W$57)))-1)</f>
        <v>6.5486849772290467E-2</v>
      </c>
      <c r="T33" s="481">
        <f>IF(ISERROR(+(R33/X64)^(1/(YEAR(R$26)-YEAR(X$57)))-1),"n/a",+(R33/X64)^(1/(YEAR(R$26)-YEAR(X$57)))-1)</f>
        <v>0.11371747268720589</v>
      </c>
      <c r="U33" s="708">
        <f>AVERAGE(N33:R33)</f>
        <v>-22.512922615116793</v>
      </c>
      <c r="W33" s="427" t="s">
        <v>667</v>
      </c>
      <c r="Y33" s="398">
        <f ca="1">M29</f>
        <v>125</v>
      </c>
      <c r="AA33" s="337" t="s">
        <v>545</v>
      </c>
      <c r="AC33" s="491">
        <f ca="1">AC32*R29/AC55</f>
        <v>16.922700587084151</v>
      </c>
      <c r="AJ33" s="430" t="s">
        <v>81</v>
      </c>
      <c r="AK33" s="417"/>
      <c r="AL33" s="418"/>
    </row>
    <row r="34" spans="1:39" ht="15" customHeight="1" x14ac:dyDescent="0.25">
      <c r="B34" s="429" t="s">
        <v>82</v>
      </c>
      <c r="C34" s="470"/>
      <c r="D34" s="470"/>
      <c r="E34" s="471"/>
      <c r="F34" s="427"/>
      <c r="G34" s="445"/>
      <c r="H34" s="451" t="s">
        <v>83</v>
      </c>
      <c r="I34" s="479"/>
      <c r="J34" s="393">
        <f>+J29+J33</f>
        <v>71</v>
      </c>
      <c r="K34" s="393">
        <f>+K29+K33</f>
        <v>74</v>
      </c>
      <c r="L34" s="393">
        <f ca="1">+L29+L33</f>
        <v>81.228793103448524</v>
      </c>
      <c r="M34" s="480">
        <f t="shared" ca="1" si="12"/>
        <v>109</v>
      </c>
      <c r="N34" s="454">
        <f>+N29+N33</f>
        <v>112.20899999999999</v>
      </c>
      <c r="O34" s="454">
        <f>+O29+O33</f>
        <v>127.15370199999998</v>
      </c>
      <c r="P34" s="454">
        <f>+P29+P33</f>
        <v>144.08769441999999</v>
      </c>
      <c r="Q34" s="454">
        <f>+Q29+Q33</f>
        <v>163.27562730539995</v>
      </c>
      <c r="R34" s="454">
        <f>+R29+R33</f>
        <v>185.01734070530591</v>
      </c>
      <c r="S34" s="493">
        <f>IF(ISERROR(+(Q34/W65)^(1/(YEAR(Q$26)-YEAR(W$57)))-1),"n/a",+(Q34/W65)^(1/(YEAR(Q$26)-YEAR(W$57)))-1)</f>
        <v>0.14985286616315574</v>
      </c>
      <c r="T34" s="493">
        <f>IF(ISERROR(+(R34/X65)^(1/(YEAR(R$26)-YEAR(X$57)))-1),"n/a",+(R34/X65)^(1/(YEAR(R$26)-YEAR(X$57)))-1)</f>
        <v>0.11162213830527667</v>
      </c>
      <c r="U34" s="708">
        <f>U29+U33</f>
        <v>146.34867288614114</v>
      </c>
      <c r="W34" s="494" t="s">
        <v>622</v>
      </c>
      <c r="Y34" s="1346">
        <f ca="1">AC31/Y33</f>
        <v>15</v>
      </c>
      <c r="Z34" s="1049"/>
      <c r="AA34" s="337" t="s">
        <v>546</v>
      </c>
      <c r="AC34" s="491">
        <f ca="1">AC32*R29/AD55</f>
        <v>14.975841227508099</v>
      </c>
      <c r="AL34" s="496" t="s">
        <v>85</v>
      </c>
      <c r="AM34" s="496" t="s">
        <v>86</v>
      </c>
    </row>
    <row r="35" spans="1:39" ht="15" customHeight="1" x14ac:dyDescent="0.25">
      <c r="B35" s="427"/>
      <c r="D35" s="433" t="s">
        <v>87</v>
      </c>
      <c r="E35" s="433" t="s">
        <v>88</v>
      </c>
      <c r="F35" s="433"/>
      <c r="G35" s="427"/>
      <c r="H35" s="337" t="s">
        <v>409</v>
      </c>
      <c r="J35" s="393"/>
      <c r="K35" s="393"/>
      <c r="M35" s="480"/>
      <c r="N35" s="405">
        <f>I186</f>
        <v>0</v>
      </c>
      <c r="O35" s="405">
        <f>J186</f>
        <v>0</v>
      </c>
      <c r="P35" s="405">
        <f>K186</f>
        <v>0</v>
      </c>
      <c r="Q35" s="405">
        <f>L186</f>
        <v>0</v>
      </c>
      <c r="R35" s="405">
        <f>M186</f>
        <v>0</v>
      </c>
      <c r="W35" s="427" t="s">
        <v>90</v>
      </c>
      <c r="Y35" s="790">
        <v>0</v>
      </c>
      <c r="Z35" s="405"/>
      <c r="AA35" s="430" t="s">
        <v>91</v>
      </c>
      <c r="AB35" s="417"/>
      <c r="AC35" s="417"/>
      <c r="AD35" s="417"/>
      <c r="AE35" s="431"/>
      <c r="AF35" s="418"/>
      <c r="AG35" s="418"/>
      <c r="AJ35" s="427" t="s">
        <v>92</v>
      </c>
      <c r="AL35" s="1290">
        <v>0</v>
      </c>
      <c r="AM35" s="1290">
        <v>0</v>
      </c>
    </row>
    <row r="36" spans="1:39" ht="15" customHeight="1" thickBot="1" x14ac:dyDescent="0.3">
      <c r="B36" s="427"/>
      <c r="D36" s="437" t="s">
        <v>93</v>
      </c>
      <c r="E36" s="437" t="s">
        <v>94</v>
      </c>
      <c r="F36" s="433"/>
      <c r="G36" s="427"/>
      <c r="H36" s="337" t="s">
        <v>95</v>
      </c>
      <c r="J36" s="478">
        <f>'LBO Link'!D35</f>
        <v>-2.5</v>
      </c>
      <c r="K36" s="478">
        <f>'LBO Link'!E35</f>
        <v>-14</v>
      </c>
      <c r="L36" s="478">
        <f>'LBO Link'!F35</f>
        <v>-3</v>
      </c>
      <c r="M36" s="498">
        <f>'LBO Link'!G35</f>
        <v>-8.8800000000000061</v>
      </c>
      <c r="N36" s="405">
        <f>I182</f>
        <v>-11.309999999999997</v>
      </c>
      <c r="O36" s="405">
        <f>J182</f>
        <v>-12.780299999999983</v>
      </c>
      <c r="P36" s="405">
        <f>K182</f>
        <v>-14.441738999999989</v>
      </c>
      <c r="Q36" s="405">
        <f>L182</f>
        <v>-16.319165069999979</v>
      </c>
      <c r="R36" s="405">
        <f>M182</f>
        <v>-18.440656529099986</v>
      </c>
      <c r="S36" s="493"/>
      <c r="T36" s="493"/>
      <c r="U36" s="708">
        <f>AVERAGE(N36:R36)</f>
        <v>-14.658372119819987</v>
      </c>
      <c r="W36" s="427" t="s">
        <v>96</v>
      </c>
      <c r="Y36" s="1295">
        <f>FYE</f>
        <v>46295</v>
      </c>
      <c r="AA36" s="337" t="s">
        <v>76</v>
      </c>
      <c r="AD36" s="398">
        <f>AC30</f>
        <v>2</v>
      </c>
      <c r="AE36" s="499">
        <f>Sensitivities!F6</f>
        <v>-1</v>
      </c>
      <c r="AF36" s="434">
        <f>+IF(AE36=-1,AD36,AE36)</f>
        <v>2</v>
      </c>
      <c r="AJ36" s="427" t="s">
        <v>97</v>
      </c>
      <c r="AL36" s="1291">
        <v>0</v>
      </c>
      <c r="AM36" s="1290">
        <v>0</v>
      </c>
    </row>
    <row r="37" spans="1:39" ht="15" customHeight="1" thickBot="1" x14ac:dyDescent="0.3">
      <c r="B37" s="427" t="s">
        <v>98</v>
      </c>
      <c r="C37" s="500"/>
      <c r="D37" s="1304">
        <v>1</v>
      </c>
      <c r="E37" s="434">
        <f ca="1">E39*D37</f>
        <v>975</v>
      </c>
      <c r="F37" s="452"/>
      <c r="G37" s="452"/>
      <c r="H37" s="337" t="s">
        <v>99</v>
      </c>
      <c r="M37" s="488"/>
      <c r="N37" s="405">
        <f ca="1">I179</f>
        <v>-46.875</v>
      </c>
      <c r="O37" s="405">
        <f t="shared" ref="O37:R37" ca="1" si="13">J179</f>
        <v>-45.913966917857145</v>
      </c>
      <c r="P37" s="405">
        <f t="shared" ca="1" si="13"/>
        <v>-44.630217474246429</v>
      </c>
      <c r="Q37" s="405">
        <f t="shared" ca="1" si="13"/>
        <v>-42.975203489215723</v>
      </c>
      <c r="R37" s="405">
        <f t="shared" ca="1" si="13"/>
        <v>-40.955609475637985</v>
      </c>
      <c r="S37" s="405"/>
      <c r="T37" s="405"/>
      <c r="U37" s="708">
        <f ca="1">AVERAGE(N37:R37)</f>
        <v>-44.269999471391451</v>
      </c>
      <c r="W37" s="427" t="s">
        <v>100</v>
      </c>
      <c r="Y37" s="424">
        <f>+Y36</f>
        <v>46295</v>
      </c>
      <c r="AA37" s="337" t="s">
        <v>101</v>
      </c>
      <c r="AD37" s="793">
        <v>1</v>
      </c>
      <c r="AE37" s="502">
        <f>Sensitivities!F7</f>
        <v>-1</v>
      </c>
      <c r="AF37" s="434">
        <f t="shared" ref="AF37:AF42" si="14">+IF(AE37=-1,AD37,AE37)</f>
        <v>1</v>
      </c>
      <c r="AG37" s="503" t="s">
        <v>102</v>
      </c>
      <c r="AJ37" s="427" t="s">
        <v>103</v>
      </c>
      <c r="AL37" s="1290">
        <v>0</v>
      </c>
      <c r="AM37" s="1290">
        <v>0</v>
      </c>
    </row>
    <row r="38" spans="1:39" ht="15" customHeight="1" x14ac:dyDescent="0.25">
      <c r="B38" s="427" t="s">
        <v>41</v>
      </c>
      <c r="D38" s="444">
        <f>+D39-D37</f>
        <v>0</v>
      </c>
      <c r="E38" s="434">
        <f ca="1">D38*E39</f>
        <v>0</v>
      </c>
      <c r="F38" s="452"/>
      <c r="G38" s="452"/>
      <c r="H38" s="337" t="s">
        <v>104</v>
      </c>
      <c r="M38" s="488"/>
      <c r="N38" s="405">
        <f ca="1">I181</f>
        <v>-18.430182142857142</v>
      </c>
      <c r="O38" s="405">
        <f ca="1">J181</f>
        <v>-20.913159392857143</v>
      </c>
      <c r="P38" s="405">
        <f ca="1">K181</f>
        <v>-23.718923685357147</v>
      </c>
      <c r="Q38" s="405">
        <f ca="1">L181</f>
        <v>-29.181480465527301</v>
      </c>
      <c r="R38" s="405">
        <f ca="1">M181</f>
        <v>-36.165673605062622</v>
      </c>
      <c r="S38" s="427"/>
      <c r="U38" s="708">
        <f ca="1">AVERAGE(N38:R38)</f>
        <v>-25.681883858332277</v>
      </c>
      <c r="V38" s="434"/>
      <c r="W38" s="427" t="s">
        <v>105</v>
      </c>
      <c r="Y38" s="790">
        <v>0</v>
      </c>
      <c r="AA38" s="337" t="s">
        <v>106</v>
      </c>
      <c r="AC38" s="501"/>
      <c r="AD38" s="398">
        <f>$AC$31</f>
        <v>1875</v>
      </c>
      <c r="AE38" s="502">
        <f>Sensitivities!F8</f>
        <v>-1</v>
      </c>
      <c r="AF38" s="434">
        <f t="shared" si="14"/>
        <v>1875</v>
      </c>
      <c r="AG38" s="1292">
        <v>100</v>
      </c>
      <c r="AJ38" s="427" t="s">
        <v>107</v>
      </c>
      <c r="AL38" s="1290">
        <v>0</v>
      </c>
      <c r="AM38" s="398">
        <f>AL38</f>
        <v>0</v>
      </c>
    </row>
    <row r="39" spans="1:39" ht="15" customHeight="1" x14ac:dyDescent="0.25">
      <c r="B39" s="740" t="s">
        <v>17</v>
      </c>
      <c r="C39" s="514"/>
      <c r="D39" s="783">
        <v>1</v>
      </c>
      <c r="E39" s="782">
        <f ca="1">+D20</f>
        <v>975</v>
      </c>
      <c r="F39" s="452"/>
      <c r="G39" s="452"/>
      <c r="H39" s="337" t="s">
        <v>616</v>
      </c>
      <c r="M39" s="1023"/>
      <c r="N39" s="405">
        <f ca="1">I185</f>
        <v>0</v>
      </c>
      <c r="O39" s="405">
        <f t="shared" ref="O39:R39" ca="1" si="15">J185</f>
        <v>0</v>
      </c>
      <c r="P39" s="405">
        <f t="shared" ca="1" si="15"/>
        <v>0</v>
      </c>
      <c r="Q39" s="405">
        <f t="shared" ca="1" si="15"/>
        <v>0</v>
      </c>
      <c r="R39" s="405">
        <f t="shared" ca="1" si="15"/>
        <v>0</v>
      </c>
      <c r="S39" s="426"/>
      <c r="U39" s="709"/>
      <c r="V39" s="426"/>
      <c r="W39" s="427" t="s">
        <v>109</v>
      </c>
      <c r="Y39" s="790">
        <v>5</v>
      </c>
      <c r="AA39" s="337" t="s">
        <v>110</v>
      </c>
      <c r="AC39" s="439"/>
      <c r="AD39" s="445">
        <f ca="1">+X23/Y33</f>
        <v>7.5</v>
      </c>
      <c r="AE39" s="502">
        <f>Sensitivities!F9</f>
        <v>-1</v>
      </c>
      <c r="AF39" s="445">
        <f t="shared" ca="1" si="14"/>
        <v>7.5</v>
      </c>
      <c r="AG39" s="1293">
        <v>0.25</v>
      </c>
      <c r="AJ39" s="427"/>
      <c r="AL39" s="405"/>
    </row>
    <row r="40" spans="1:39" ht="15" customHeight="1" x14ac:dyDescent="0.25">
      <c r="F40" s="454"/>
      <c r="H40" s="337" t="s">
        <v>108</v>
      </c>
      <c r="M40" s="488"/>
      <c r="N40" s="405">
        <f>I173</f>
        <v>0</v>
      </c>
      <c r="O40" s="405">
        <f>J173</f>
        <v>0</v>
      </c>
      <c r="P40" s="405">
        <f>K173</f>
        <v>0</v>
      </c>
      <c r="Q40" s="405">
        <f>L173</f>
        <v>0</v>
      </c>
      <c r="R40" s="405">
        <f>M173</f>
        <v>0</v>
      </c>
      <c r="S40" s="427"/>
      <c r="U40" s="708">
        <f ca="1">U34+U36+U37+U38</f>
        <v>61.738417436597437</v>
      </c>
      <c r="V40" s="426"/>
      <c r="W40" s="427" t="s">
        <v>112</v>
      </c>
      <c r="Y40" s="791">
        <v>0</v>
      </c>
      <c r="AA40" s="337" t="s">
        <v>80</v>
      </c>
      <c r="AD40" s="495">
        <f ca="1">$AC$32</f>
        <v>15</v>
      </c>
      <c r="AE40" s="502">
        <f>Sensitivities!F10</f>
        <v>-1</v>
      </c>
      <c r="AF40" s="445">
        <f t="shared" ca="1" si="14"/>
        <v>15</v>
      </c>
      <c r="AG40" s="1293">
        <v>1</v>
      </c>
      <c r="AJ40" s="427" t="s">
        <v>113</v>
      </c>
      <c r="AK40" s="505"/>
      <c r="AL40" s="1290">
        <v>0</v>
      </c>
      <c r="AM40" s="1290">
        <v>0</v>
      </c>
    </row>
    <row r="41" spans="1:39" ht="15" customHeight="1" thickBot="1" x14ac:dyDescent="0.3">
      <c r="A41" s="412"/>
      <c r="H41" s="318" t="s">
        <v>629</v>
      </c>
      <c r="M41" s="488"/>
      <c r="N41" s="393">
        <f ca="1">SUM(N34:N40)</f>
        <v>35.593817857142845</v>
      </c>
      <c r="O41" s="393">
        <f ca="1">SUM(O34:O40)</f>
        <v>47.546275689285707</v>
      </c>
      <c r="P41" s="393">
        <f ca="1">SUM(P34:P40)</f>
        <v>61.296814260396438</v>
      </c>
      <c r="Q41" s="393">
        <f ca="1">SUM(Q34:Q40)</f>
        <v>74.799778280656966</v>
      </c>
      <c r="R41" s="393">
        <f ca="1">SUM(R34:R40)</f>
        <v>89.455401095505323</v>
      </c>
      <c r="S41" s="1056"/>
      <c r="T41" s="1056"/>
      <c r="V41" s="426"/>
      <c r="W41" s="427" t="s">
        <v>114</v>
      </c>
      <c r="Y41" s="954">
        <v>2.5000000000000001E-2</v>
      </c>
      <c r="AA41" s="337" t="s">
        <v>115</v>
      </c>
      <c r="AD41" s="444">
        <f>$T$78</f>
        <v>0.1118912237987344</v>
      </c>
      <c r="AE41" s="502">
        <f>Sensitivities!F11</f>
        <v>-1</v>
      </c>
      <c r="AF41" s="444">
        <f t="shared" si="14"/>
        <v>0.1118912237987344</v>
      </c>
      <c r="AG41" s="1294">
        <v>2.0098750000000006E-2</v>
      </c>
      <c r="AJ41" s="427" t="s">
        <v>10</v>
      </c>
      <c r="AK41" s="405"/>
      <c r="AL41" s="1290">
        <v>0</v>
      </c>
      <c r="AM41" s="1290">
        <v>0</v>
      </c>
    </row>
    <row r="42" spans="1:39" ht="15" customHeight="1" x14ac:dyDescent="0.25">
      <c r="A42" s="393"/>
      <c r="B42" s="429" t="s">
        <v>116</v>
      </c>
      <c r="C42" s="470"/>
      <c r="D42" s="471"/>
      <c r="E42" s="470"/>
      <c r="F42" s="471"/>
      <c r="G42" s="506"/>
      <c r="H42" s="473" t="s">
        <v>117</v>
      </c>
      <c r="I42" s="427"/>
      <c r="J42" s="426"/>
      <c r="K42" s="426"/>
      <c r="L42" s="426"/>
      <c r="M42" s="507"/>
      <c r="N42" s="434">
        <f ca="1">I103</f>
        <v>33.439746428571418</v>
      </c>
      <c r="O42" s="434">
        <f ca="1">J103</f>
        <v>45.876294760714288</v>
      </c>
      <c r="P42" s="434">
        <f ca="1">K103</f>
        <v>60.185384249325004</v>
      </c>
      <c r="Q42" s="434">
        <f ca="1">L103</f>
        <v>74.329347753998007</v>
      </c>
      <c r="R42" s="434">
        <f ca="1">M103</f>
        <v>89.716986025148813</v>
      </c>
      <c r="S42" s="777"/>
      <c r="W42" s="427" t="s">
        <v>118</v>
      </c>
      <c r="Y42" s="792">
        <v>0</v>
      </c>
      <c r="AA42" s="337" t="s">
        <v>119</v>
      </c>
      <c r="AD42" s="448">
        <f ca="1">D62</f>
        <v>0.19445137381553648</v>
      </c>
      <c r="AE42" s="508">
        <f>Sensitivities!F12</f>
        <v>-1</v>
      </c>
      <c r="AF42" s="444">
        <f t="shared" ca="1" si="14"/>
        <v>0.19445137381553648</v>
      </c>
      <c r="AJ42" s="427" t="s">
        <v>120</v>
      </c>
      <c r="AK42" s="405"/>
      <c r="AL42" s="1290">
        <v>0</v>
      </c>
      <c r="AM42" s="1290">
        <v>0</v>
      </c>
    </row>
    <row r="43" spans="1:39" ht="15" customHeight="1" x14ac:dyDescent="0.25">
      <c r="A43" s="393"/>
      <c r="B43" s="509" t="s">
        <v>121</v>
      </c>
      <c r="C43" s="427"/>
      <c r="D43" s="476">
        <f>+W57</f>
        <v>45930</v>
      </c>
      <c r="E43" s="387">
        <f>+X57</f>
        <v>46295</v>
      </c>
      <c r="F43" s="387">
        <f>+N26</f>
        <v>46660</v>
      </c>
      <c r="G43" s="434"/>
      <c r="H43" s="910" t="s">
        <v>122</v>
      </c>
      <c r="I43" s="906"/>
      <c r="J43" s="906"/>
      <c r="K43" s="916"/>
      <c r="L43" s="916"/>
      <c r="M43" s="917">
        <f ca="1">H270</f>
        <v>937.5</v>
      </c>
      <c r="N43" s="913">
        <f ca="1">I318</f>
        <v>915.96868214285712</v>
      </c>
      <c r="O43" s="913">
        <f ca="1">J318</f>
        <v>883.53959395357151</v>
      </c>
      <c r="P43" s="913">
        <f ca="1">K318</f>
        <v>838.49375625567507</v>
      </c>
      <c r="Q43" s="913">
        <f ca="1">L318</f>
        <v>781.16377777970547</v>
      </c>
      <c r="R43" s="913">
        <f ca="1">M318</f>
        <v>710.48841147423923</v>
      </c>
      <c r="S43" s="427"/>
      <c r="T43" s="427"/>
      <c r="W43" s="337" t="s">
        <v>617</v>
      </c>
      <c r="Y43" s="792">
        <v>0</v>
      </c>
      <c r="AD43" s="464"/>
      <c r="AE43" s="445"/>
      <c r="AM43" s="426"/>
    </row>
    <row r="44" spans="1:39" ht="15" customHeight="1" x14ac:dyDescent="0.25">
      <c r="A44" s="393"/>
      <c r="B44" s="427" t="s">
        <v>18</v>
      </c>
      <c r="C44" s="427"/>
      <c r="D44" s="491">
        <f>+$N$9/W60</f>
        <v>18.895725135397598</v>
      </c>
      <c r="E44" s="491">
        <f>+$N$9/X60</f>
        <v>15</v>
      </c>
      <c r="F44" s="491">
        <f>+$N$9/N29</f>
        <v>14.391084435370601</v>
      </c>
      <c r="G44" s="459"/>
      <c r="H44" s="910" t="s">
        <v>123</v>
      </c>
      <c r="I44" s="906"/>
      <c r="J44" s="906"/>
      <c r="K44" s="918"/>
      <c r="L44" s="918"/>
      <c r="M44" s="917"/>
      <c r="N44" s="913">
        <f ca="1">I190</f>
        <v>21.531317857142838</v>
      </c>
      <c r="O44" s="913">
        <f t="shared" ref="N44:R45" ca="1" si="16">J190</f>
        <v>32.429088189285707</v>
      </c>
      <c r="P44" s="913">
        <f t="shared" ca="1" si="16"/>
        <v>45.045837697896417</v>
      </c>
      <c r="Q44" s="913">
        <f t="shared" ca="1" si="16"/>
        <v>57.329978475969469</v>
      </c>
      <c r="R44" s="913">
        <f t="shared" ca="1" si="16"/>
        <v>70.67536630546627</v>
      </c>
      <c r="S44" s="427"/>
      <c r="T44" s="427"/>
      <c r="AD44" s="464"/>
      <c r="AE44" s="445"/>
      <c r="AM44" s="463"/>
    </row>
    <row r="45" spans="1:39" ht="15" customHeight="1" x14ac:dyDescent="0.25">
      <c r="B45" s="427" t="s">
        <v>124</v>
      </c>
      <c r="C45" s="427"/>
      <c r="D45" s="491">
        <f>+$N$9/W62</f>
        <v>21.495195947241339</v>
      </c>
      <c r="E45" s="445">
        <f>+$N$9/X62</f>
        <v>16.756032171581769</v>
      </c>
      <c r="F45" s="445">
        <f>+$N$9/N31</f>
        <v>16.23573420154824</v>
      </c>
      <c r="G45" s="459"/>
      <c r="H45" s="910" t="s">
        <v>125</v>
      </c>
      <c r="I45" s="906"/>
      <c r="J45" s="906"/>
      <c r="K45" s="919"/>
      <c r="L45" s="919"/>
      <c r="M45" s="917"/>
      <c r="N45" s="913">
        <f t="shared" ca="1" si="16"/>
        <v>21.531317857142838</v>
      </c>
      <c r="O45" s="913">
        <f t="shared" ca="1" si="16"/>
        <v>53.960406046428545</v>
      </c>
      <c r="P45" s="913">
        <f t="shared" ca="1" si="16"/>
        <v>99.006243744324962</v>
      </c>
      <c r="Q45" s="913">
        <f t="shared" ca="1" si="16"/>
        <v>156.33622222029442</v>
      </c>
      <c r="R45" s="913">
        <f t="shared" ca="1" si="16"/>
        <v>227.01158852576069</v>
      </c>
      <c r="S45" s="427"/>
      <c r="T45" s="427"/>
      <c r="U45" s="710">
        <f ca="1">R45/Y39</f>
        <v>45.402317705152136</v>
      </c>
      <c r="W45" s="430" t="s">
        <v>126</v>
      </c>
      <c r="X45" s="417"/>
      <c r="Y45" s="418"/>
      <c r="AA45" s="430" t="s">
        <v>131</v>
      </c>
      <c r="AB45" s="417"/>
      <c r="AC45" s="418"/>
      <c r="AD45" s="464"/>
      <c r="AE45" s="445"/>
      <c r="AJ45" s="430" t="s">
        <v>127</v>
      </c>
      <c r="AK45" s="417"/>
      <c r="AL45" s="418"/>
      <c r="AM45" s="426"/>
    </row>
    <row r="46" spans="1:39" ht="15" customHeight="1" x14ac:dyDescent="0.25">
      <c r="B46" s="427" t="s">
        <v>83</v>
      </c>
      <c r="C46" s="427"/>
      <c r="D46" s="445">
        <f ca="1">+$N$9/L34</f>
        <v>23.082947910011455</v>
      </c>
      <c r="E46" s="445">
        <f ca="1">+$N$9/M34</f>
        <v>17.201834862385322</v>
      </c>
      <c r="F46" s="445">
        <f>+$N$9/N34</f>
        <v>16.709889581049651</v>
      </c>
      <c r="G46" s="437"/>
      <c r="H46" s="920" t="s">
        <v>128</v>
      </c>
      <c r="I46" s="921"/>
      <c r="J46" s="921"/>
      <c r="K46" s="922"/>
      <c r="L46" s="922"/>
      <c r="M46" s="923"/>
      <c r="N46" s="915">
        <f t="shared" ref="N46:R47" ca="1" si="17">+N44/$D$20</f>
        <v>2.2083402930402909E-2</v>
      </c>
      <c r="O46" s="915">
        <f t="shared" ca="1" si="17"/>
        <v>3.3260603271062263E-2</v>
      </c>
      <c r="P46" s="915">
        <f t="shared" ca="1" si="17"/>
        <v>4.6200859177329655E-2</v>
      </c>
      <c r="Q46" s="915">
        <f t="shared" ca="1" si="17"/>
        <v>5.8799977924071253E-2</v>
      </c>
      <c r="R46" s="915">
        <f t="shared" ca="1" si="17"/>
        <v>7.2487555185093616E-2</v>
      </c>
      <c r="S46" s="427"/>
      <c r="T46" s="427"/>
      <c r="U46" s="711">
        <f ca="1">AVERAGE(N46:R46)</f>
        <v>4.6566479697591937E-2</v>
      </c>
      <c r="X46" s="387">
        <f>M76</f>
        <v>48121</v>
      </c>
      <c r="Y46" s="387">
        <f>N76</f>
        <v>48487</v>
      </c>
      <c r="AA46" s="337" t="s">
        <v>444</v>
      </c>
      <c r="AC46" s="1022">
        <f>MAX(AC47,0)</f>
        <v>0</v>
      </c>
      <c r="AD46" s="464"/>
      <c r="AE46" s="445"/>
      <c r="AI46" s="395"/>
      <c r="AJ46" s="337" t="s">
        <v>129</v>
      </c>
      <c r="AK46" s="405"/>
    </row>
    <row r="47" spans="1:39" ht="15" customHeight="1" x14ac:dyDescent="0.25">
      <c r="D47" s="511"/>
      <c r="E47" s="445"/>
      <c r="F47" s="445"/>
      <c r="G47" s="437"/>
      <c r="H47" s="920" t="s">
        <v>130</v>
      </c>
      <c r="I47" s="921"/>
      <c r="J47" s="921"/>
      <c r="K47" s="922"/>
      <c r="L47" s="922"/>
      <c r="M47" s="923"/>
      <c r="N47" s="915">
        <f t="shared" ca="1" si="17"/>
        <v>2.2083402930402909E-2</v>
      </c>
      <c r="O47" s="915">
        <f t="shared" ca="1" si="17"/>
        <v>5.5344006201465172E-2</v>
      </c>
      <c r="P47" s="915">
        <f t="shared" ca="1" si="17"/>
        <v>0.10154486537879483</v>
      </c>
      <c r="Q47" s="915">
        <f t="shared" ca="1" si="17"/>
        <v>0.16034484330286608</v>
      </c>
      <c r="R47" s="915">
        <f t="shared" ca="1" si="17"/>
        <v>0.23283239848795967</v>
      </c>
      <c r="S47" s="427"/>
      <c r="T47" s="427"/>
      <c r="W47" s="337" t="s">
        <v>75</v>
      </c>
      <c r="X47" s="405">
        <f>M93+M95</f>
        <v>188.2968753244599</v>
      </c>
      <c r="Y47" s="405">
        <f>N93+N95</f>
        <v>212.7754691166397</v>
      </c>
      <c r="AA47" s="337" t="s">
        <v>586</v>
      </c>
      <c r="AC47" s="1299">
        <v>0</v>
      </c>
      <c r="AE47" s="445"/>
      <c r="AJ47" s="337" t="s">
        <v>131</v>
      </c>
      <c r="AK47" s="405"/>
    </row>
    <row r="48" spans="1:39" ht="15" customHeight="1" x14ac:dyDescent="0.25">
      <c r="C48" s="513" t="s">
        <v>132</v>
      </c>
      <c r="D48" s="514"/>
      <c r="E48" s="515"/>
      <c r="F48" s="437"/>
      <c r="G48" s="516"/>
      <c r="K48" s="440"/>
      <c r="L48" s="440"/>
      <c r="M48" s="482"/>
      <c r="N48" s="1020"/>
      <c r="O48" s="1020"/>
      <c r="P48" s="1020"/>
      <c r="Q48" s="427"/>
      <c r="R48" s="427"/>
      <c r="S48" s="427"/>
      <c r="T48" s="427"/>
      <c r="W48" s="337" t="s">
        <v>133</v>
      </c>
      <c r="Y48" s="796">
        <v>1.5</v>
      </c>
      <c r="AA48" s="337" t="s">
        <v>445</v>
      </c>
      <c r="AC48" s="904">
        <f>'Standalone P&amp;L'!F7</f>
        <v>2</v>
      </c>
      <c r="AD48" s="1024" t="str">
        <f ca="1">AD30</f>
        <v>Advent Base Case</v>
      </c>
      <c r="AE48" s="445"/>
      <c r="AJ48" s="337" t="s">
        <v>134</v>
      </c>
      <c r="AK48" s="405"/>
    </row>
    <row r="49" spans="1:38" ht="15" customHeight="1" x14ac:dyDescent="0.25">
      <c r="C49" s="517" t="s">
        <v>135</v>
      </c>
      <c r="D49" s="427"/>
      <c r="E49" s="1296">
        <v>0.08</v>
      </c>
      <c r="F49" s="437"/>
      <c r="H49" s="905" t="s">
        <v>136</v>
      </c>
      <c r="I49" s="906"/>
      <c r="J49" s="906"/>
      <c r="K49" s="907"/>
      <c r="L49" s="907"/>
      <c r="M49" s="908" t="s">
        <v>137</v>
      </c>
      <c r="N49" s="909"/>
      <c r="O49" s="906"/>
      <c r="P49" s="906"/>
      <c r="Q49" s="906"/>
      <c r="R49" s="906"/>
      <c r="W49" s="395" t="s">
        <v>19</v>
      </c>
      <c r="Y49" s="797">
        <v>150</v>
      </c>
      <c r="AJ49" s="337" t="s">
        <v>138</v>
      </c>
      <c r="AK49" s="405"/>
    </row>
    <row r="50" spans="1:38" ht="15" customHeight="1" x14ac:dyDescent="0.25">
      <c r="A50" s="413"/>
      <c r="C50" s="519" t="s">
        <v>139</v>
      </c>
      <c r="D50" s="520"/>
      <c r="E50" s="1297">
        <v>0.1</v>
      </c>
      <c r="H50" s="910" t="s">
        <v>140</v>
      </c>
      <c r="I50" s="911"/>
      <c r="J50" s="911"/>
      <c r="K50" s="909"/>
      <c r="L50" s="909"/>
      <c r="M50" s="926">
        <f t="shared" ref="M50:R50" ca="1" si="18">+M43/M29</f>
        <v>7.5</v>
      </c>
      <c r="N50" s="927">
        <f ca="1">+N43/N29</f>
        <v>7.0302840772655957</v>
      </c>
      <c r="O50" s="927">
        <f t="shared" ca="1" si="18"/>
        <v>6.0012237869398959</v>
      </c>
      <c r="P50" s="927">
        <f t="shared" ca="1" si="18"/>
        <v>5.040054066277798</v>
      </c>
      <c r="Q50" s="927">
        <f t="shared" ca="1" si="18"/>
        <v>4.1552677736085375</v>
      </c>
      <c r="R50" s="927">
        <f t="shared" ca="1" si="18"/>
        <v>3.344532911882983</v>
      </c>
      <c r="U50" s="712"/>
      <c r="W50" s="395" t="s">
        <v>141</v>
      </c>
      <c r="Y50" s="521">
        <f ca="1">OFFSET(H246,0,Y39+1)*100*100</f>
        <v>250</v>
      </c>
      <c r="AA50" s="430" t="s">
        <v>142</v>
      </c>
      <c r="AB50" s="417"/>
      <c r="AC50" s="417"/>
      <c r="AD50" s="417"/>
      <c r="AE50" s="417"/>
      <c r="AF50" s="417"/>
      <c r="AG50" s="418"/>
      <c r="AJ50" s="337" t="s">
        <v>143</v>
      </c>
      <c r="AK50" s="405"/>
    </row>
    <row r="51" spans="1:38" ht="15" customHeight="1" x14ac:dyDescent="0.25">
      <c r="H51" s="910" t="s">
        <v>144</v>
      </c>
      <c r="I51" s="906"/>
      <c r="J51" s="906"/>
      <c r="K51" s="913"/>
      <c r="L51" s="913"/>
      <c r="M51" s="914"/>
      <c r="N51" s="927">
        <f ca="1">IF(I98&gt;0,"n/m",-N29/I98)</f>
        <v>2.7794986666666666</v>
      </c>
      <c r="O51" s="927">
        <f ca="1">IF(J98&gt;0,"n/m",-O29/J98)</f>
        <v>3.2065748155326501</v>
      </c>
      <c r="P51" s="927">
        <f ca="1">IF(K98&gt;0,"n/m",-P29/K98)</f>
        <v>3.7276543453098876</v>
      </c>
      <c r="Q51" s="927">
        <f ca="1">IF(L98&gt;0,"n/m",-Q29/L98)</f>
        <v>4.3744669476707756</v>
      </c>
      <c r="R51" s="927">
        <f ca="1">IF(M98&gt;0,"n/m",-R29/M98)</f>
        <v>5.186903061463493</v>
      </c>
      <c r="U51" s="713"/>
      <c r="W51" s="337" t="s">
        <v>145</v>
      </c>
      <c r="Y51" s="522">
        <f ca="1">Y49+Y50</f>
        <v>400</v>
      </c>
      <c r="AC51" s="802">
        <f>+stub*Q26+(1-stub)*R26</f>
        <v>48121</v>
      </c>
      <c r="AD51" s="802">
        <f>+stub*R26+(1-stub)*AG51</f>
        <v>48487</v>
      </c>
      <c r="AE51" s="802">
        <f>+EDATE(P26+1,12)-1</f>
        <v>47756</v>
      </c>
      <c r="AF51" s="802">
        <f>+EDATE(Q26+1,12)-1</f>
        <v>48121</v>
      </c>
      <c r="AG51" s="802">
        <f>+EDATE(R26+1,12)-1</f>
        <v>48487</v>
      </c>
      <c r="AJ51" s="337" t="s">
        <v>146</v>
      </c>
      <c r="AK51" s="405"/>
    </row>
    <row r="52" spans="1:38" ht="15" customHeight="1" x14ac:dyDescent="0.25">
      <c r="C52" s="523" t="s">
        <v>147</v>
      </c>
      <c r="D52" s="514"/>
      <c r="E52" s="1321">
        <v>0.25</v>
      </c>
      <c r="H52" s="910" t="s">
        <v>148</v>
      </c>
      <c r="I52" s="906"/>
      <c r="J52" s="906"/>
      <c r="K52" s="915"/>
      <c r="L52" s="915"/>
      <c r="M52" s="914"/>
      <c r="N52" s="912">
        <f ca="1">IF(I98&gt;0,"n/m",-N34/I98)</f>
        <v>2.3937919999999999</v>
      </c>
      <c r="O52" s="912">
        <f ca="1">IF(J98&gt;0,"n/m",-O34/J98)</f>
        <v>2.769390460804348</v>
      </c>
      <c r="P52" s="912">
        <f ca="1">IF(K98&gt;0,"n/m",-P34/K98)</f>
        <v>3.228478429511235</v>
      </c>
      <c r="Q52" s="912">
        <f ca="1">IF(L98&gt;0,"n/m",-Q34/L98)</f>
        <v>3.799298526797497</v>
      </c>
      <c r="R52" s="912">
        <f ca="1">IF(M98&gt;0,"n/m",-R34/M98)</f>
        <v>4.5175091537915346</v>
      </c>
      <c r="AA52" s="337" t="s">
        <v>149</v>
      </c>
      <c r="AC52" s="800">
        <f ca="1">+stub*AE52+(1-stub)*AF52</f>
        <v>534.30620199699979</v>
      </c>
      <c r="AD52" s="800">
        <f ca="1">+stub*AF52+(1-stub)*AG52</f>
        <v>603.76600825660967</v>
      </c>
      <c r="AE52" s="800">
        <f ca="1">OFFSET($H87,0,AE$62)</f>
        <v>472.83734689999983</v>
      </c>
      <c r="AF52" s="800">
        <f ca="1">OFFSET($H87,0,AF$62)</f>
        <v>534.30620199699979</v>
      </c>
      <c r="AG52" s="800">
        <f ca="1">OFFSET($H87,0,AG$62)</f>
        <v>603.76600825660967</v>
      </c>
      <c r="AJ52" s="337" t="s">
        <v>150</v>
      </c>
      <c r="AK52" s="405"/>
    </row>
    <row r="53" spans="1:38" ht="15" customHeight="1" x14ac:dyDescent="0.25">
      <c r="C53" s="519" t="s">
        <v>151</v>
      </c>
      <c r="D53" s="520"/>
      <c r="E53" s="1298">
        <v>0</v>
      </c>
      <c r="H53" s="910" t="s">
        <v>152</v>
      </c>
      <c r="I53" s="906"/>
      <c r="J53" s="906"/>
      <c r="K53" s="913"/>
      <c r="L53" s="913"/>
      <c r="M53" s="914"/>
      <c r="N53" s="912">
        <f ca="1">+I164/I165</f>
        <v>1.7593347809523805</v>
      </c>
      <c r="O53" s="912">
        <f ca="1">+J164/J165</f>
        <v>2.014320548038095</v>
      </c>
      <c r="P53" s="912">
        <f ca="1">+K164/K165</f>
        <v>2.3076653708884569</v>
      </c>
      <c r="Q53" s="912">
        <f ca="1">+L164/L165</f>
        <v>2.5957286033206821</v>
      </c>
      <c r="R53" s="912">
        <f ca="1">+M164/M165</f>
        <v>2.9083818900374476</v>
      </c>
      <c r="AA53" s="337" t="s">
        <v>18</v>
      </c>
      <c r="AC53" s="800">
        <f ca="1">+stub*AE53+(1-stub)*AF53</f>
        <v>212.43277617328991</v>
      </c>
      <c r="AD53" s="800">
        <f ca="1">+stub*AF53+(1-stub)*AG53</f>
        <v>240.04903707581758</v>
      </c>
      <c r="AE53" s="800">
        <f ca="1">OFFSET($H89,0,AE$62)</f>
        <v>187.99360723299995</v>
      </c>
      <c r="AF53" s="800">
        <f ca="1">OFFSET($H89,0,AF$62)</f>
        <v>212.43277617328991</v>
      </c>
      <c r="AG53" s="800">
        <f ca="1">OFFSET($H89,0,AG$62)</f>
        <v>240.04903707581758</v>
      </c>
      <c r="AJ53" s="337" t="s">
        <v>153</v>
      </c>
      <c r="AK53" s="405"/>
    </row>
    <row r="54" spans="1:38" ht="15" customHeight="1" x14ac:dyDescent="0.25">
      <c r="N54" s="925"/>
      <c r="O54" s="925"/>
      <c r="P54" s="925"/>
      <c r="Q54" s="925"/>
      <c r="R54" s="925"/>
      <c r="S54" s="925"/>
      <c r="T54" s="925"/>
      <c r="W54" s="430" t="s">
        <v>154</v>
      </c>
      <c r="X54" s="417"/>
      <c r="Y54" s="418"/>
      <c r="AC54" s="803"/>
      <c r="AD54" s="800"/>
      <c r="AE54" s="804"/>
      <c r="AF54" s="804"/>
      <c r="AG54" s="804"/>
      <c r="AJ54" s="318" t="s">
        <v>17</v>
      </c>
      <c r="AK54" s="405"/>
      <c r="AL54" s="525">
        <f>SUM(AL46:AL53)</f>
        <v>0</v>
      </c>
    </row>
    <row r="55" spans="1:38" ht="15" customHeight="1" x14ac:dyDescent="0.25">
      <c r="B55" s="429" t="str">
        <f>"Returns and Exit Analysis - "&amp;TEXT(I238,"mmm 'yy")</f>
        <v>Returns and Exit Analysis - Sep '31</v>
      </c>
      <c r="C55" s="417"/>
      <c r="D55" s="417"/>
      <c r="E55" s="417"/>
      <c r="F55" s="417"/>
      <c r="G55" s="417"/>
      <c r="H55" s="417"/>
      <c r="I55" s="417"/>
      <c r="J55" s="417"/>
      <c r="K55" s="417"/>
      <c r="L55" s="417"/>
      <c r="M55" s="417"/>
      <c r="N55" s="417"/>
      <c r="O55" s="418"/>
      <c r="P55" s="418"/>
      <c r="Q55" s="418"/>
      <c r="R55" s="429" t="s">
        <v>155</v>
      </c>
      <c r="S55" s="417"/>
      <c r="T55" s="418"/>
      <c r="AA55" s="337" t="s">
        <v>124</v>
      </c>
      <c r="AC55" s="800">
        <f t="shared" ref="AC55:AD60" ca="1" si="19">+stub*AE55+(1-stub)*AF55</f>
        <v>188.2968753244599</v>
      </c>
      <c r="AD55" s="800">
        <f t="shared" ca="1" si="19"/>
        <v>212.7754691166397</v>
      </c>
      <c r="AE55" s="800">
        <f ca="1">OFFSET($H93,0,AE$62)</f>
        <v>166.63440294199995</v>
      </c>
      <c r="AF55" s="800">
        <f ca="1">OFFSET($H93,0,AF$62)</f>
        <v>188.2968753244599</v>
      </c>
      <c r="AG55" s="800">
        <f ca="1">OFFSET($H93,0,AG$62)</f>
        <v>212.7754691166397</v>
      </c>
    </row>
    <row r="56" spans="1:38" ht="15" customHeight="1" x14ac:dyDescent="0.25">
      <c r="B56" s="526"/>
      <c r="C56" s="427"/>
      <c r="G56" s="527"/>
      <c r="H56" s="385"/>
      <c r="I56" s="385"/>
      <c r="J56" s="527"/>
      <c r="K56" s="385"/>
      <c r="L56" s="385"/>
      <c r="M56" s="385"/>
      <c r="N56" s="385"/>
      <c r="O56" s="385"/>
      <c r="P56" s="385"/>
      <c r="Q56" s="515"/>
      <c r="T56" s="436"/>
      <c r="V56" s="528"/>
      <c r="W56" s="528"/>
      <c r="X56" s="528"/>
      <c r="Y56" s="798" t="s">
        <v>156</v>
      </c>
      <c r="AA56" s="337" t="s">
        <v>75</v>
      </c>
      <c r="AC56" s="800">
        <f t="shared" ca="1" si="19"/>
        <v>185.61830389588849</v>
      </c>
      <c r="AD56" s="800">
        <f t="shared" ca="1" si="19"/>
        <v>210.09689768806828</v>
      </c>
      <c r="AE56" s="800">
        <f ca="1">OFFSET($H97,0,AE$62)</f>
        <v>163.95583151342854</v>
      </c>
      <c r="AF56" s="800">
        <f ca="1">OFFSET($H97,0,AF$62)</f>
        <v>185.61830389588849</v>
      </c>
      <c r="AG56" s="800">
        <f ca="1">OFFSET($H97,0,AG$62)</f>
        <v>210.09689768806828</v>
      </c>
    </row>
    <row r="57" spans="1:38" ht="15" customHeight="1" x14ac:dyDescent="0.25">
      <c r="B57" s="441"/>
      <c r="D57" s="529"/>
      <c r="E57" s="318"/>
      <c r="F57" s="318"/>
      <c r="G57" s="529" t="s">
        <v>157</v>
      </c>
      <c r="H57" s="530"/>
      <c r="I57" s="529" t="s">
        <v>18</v>
      </c>
      <c r="J57" s="529" t="s">
        <v>75</v>
      </c>
      <c r="K57" s="530"/>
      <c r="L57" s="529" t="s">
        <v>158</v>
      </c>
      <c r="M57" s="530"/>
      <c r="N57" s="529" t="s">
        <v>126</v>
      </c>
      <c r="O57" s="529" t="s">
        <v>159</v>
      </c>
      <c r="P57" s="459"/>
      <c r="Q57" s="436"/>
      <c r="R57" s="427" t="s">
        <v>160</v>
      </c>
      <c r="T57" s="531">
        <f ca="1">+AC53</f>
        <v>212.43277617328991</v>
      </c>
      <c r="V57" s="528"/>
      <c r="W57" s="798">
        <f>+EDATE(X57+1,-12)-1</f>
        <v>45930</v>
      </c>
      <c r="X57" s="798">
        <f>+FYE</f>
        <v>46295</v>
      </c>
      <c r="Y57" s="798">
        <f>+Y36</f>
        <v>46295</v>
      </c>
      <c r="AA57" s="337" t="str">
        <f>$B$188</f>
        <v>Maintenance Capex</v>
      </c>
      <c r="AC57" s="800">
        <f t="shared" ca="1" si="19"/>
        <v>-27.415435467983986</v>
      </c>
      <c r="AD57" s="800">
        <f t="shared" ca="1" si="19"/>
        <v>-30.396495588091383</v>
      </c>
      <c r="AE57" s="800">
        <f ca="1">OFFSET($H188,0,AE$62)</f>
        <v>-24.717979927599988</v>
      </c>
      <c r="AF57" s="800">
        <f ca="1">OFFSET($H188,0,AF$62)</f>
        <v>-27.415435467983986</v>
      </c>
      <c r="AG57" s="800">
        <f ca="1">OFFSET($H188,0,AG$62)</f>
        <v>-30.396495588091383</v>
      </c>
    </row>
    <row r="58" spans="1:38" ht="15" customHeight="1" x14ac:dyDescent="0.25">
      <c r="B58" s="532" t="s">
        <v>80</v>
      </c>
      <c r="C58" s="427"/>
      <c r="D58" s="529" t="s">
        <v>161</v>
      </c>
      <c r="E58" s="529" t="s">
        <v>162</v>
      </c>
      <c r="F58" s="529" t="s">
        <v>163</v>
      </c>
      <c r="G58" s="529" t="s">
        <v>17</v>
      </c>
      <c r="H58" s="529" t="s">
        <v>98</v>
      </c>
      <c r="I58" s="529" t="s">
        <v>164</v>
      </c>
      <c r="J58" s="529" t="s">
        <v>165</v>
      </c>
      <c r="K58" s="529" t="s">
        <v>164</v>
      </c>
      <c r="L58" s="529" t="s">
        <v>165</v>
      </c>
      <c r="M58" s="529" t="s">
        <v>164</v>
      </c>
      <c r="N58" s="529" t="s">
        <v>491</v>
      </c>
      <c r="O58" s="529" t="s">
        <v>492</v>
      </c>
      <c r="P58" s="459"/>
      <c r="Q58" s="436"/>
      <c r="R58" s="427" t="s">
        <v>133</v>
      </c>
      <c r="T58" s="533">
        <f>+Y48</f>
        <v>1.5</v>
      </c>
      <c r="V58" s="528" t="s">
        <v>176</v>
      </c>
      <c r="W58" s="799">
        <f>F87</f>
        <v>260.39999999999998</v>
      </c>
      <c r="X58" s="799">
        <f>G87</f>
        <v>290</v>
      </c>
      <c r="Y58" s="799">
        <f>X58*(1-stub)+W58*stub</f>
        <v>290</v>
      </c>
      <c r="AA58" s="337" t="s">
        <v>83</v>
      </c>
      <c r="AC58" s="800">
        <f t="shared" ca="1" si="19"/>
        <v>185.01734070530591</v>
      </c>
      <c r="AD58" s="800">
        <f t="shared" ca="1" si="19"/>
        <v>209.65254148772618</v>
      </c>
      <c r="AE58" s="805">
        <f ca="1">+AE53+AE57</f>
        <v>163.27562730539995</v>
      </c>
      <c r="AF58" s="805">
        <f ca="1">+AF53+AF57</f>
        <v>185.01734070530591</v>
      </c>
      <c r="AG58" s="805">
        <f ca="1">+AG53+AG57</f>
        <v>209.65254148772618</v>
      </c>
    </row>
    <row r="59" spans="1:38" ht="15" customHeight="1" x14ac:dyDescent="0.25">
      <c r="B59" s="441"/>
      <c r="I59" s="534">
        <f ca="1">+AD53</f>
        <v>240.04903707581758</v>
      </c>
      <c r="J59" s="459">
        <f ca="1">+AC55</f>
        <v>188.2968753244599</v>
      </c>
      <c r="K59" s="459">
        <f ca="1">+AD55</f>
        <v>212.7754691166397</v>
      </c>
      <c r="L59" s="459">
        <f ca="1">+AC58</f>
        <v>185.01734070530591</v>
      </c>
      <c r="M59" s="459">
        <f ca="1">+AD58</f>
        <v>209.65254148772618</v>
      </c>
      <c r="N59" s="459">
        <f ca="1">+T64</f>
        <v>148.01319833825318</v>
      </c>
      <c r="P59" s="459"/>
      <c r="Q59" s="436"/>
      <c r="R59" s="395" t="s">
        <v>166</v>
      </c>
      <c r="T59" s="535">
        <f ca="1">+T57*T58</f>
        <v>318.64916425993488</v>
      </c>
      <c r="V59" s="536"/>
      <c r="W59" s="800"/>
      <c r="X59" s="801">
        <f>+X58/W58-1</f>
        <v>0.11367127496159757</v>
      </c>
      <c r="Y59" s="801"/>
      <c r="AA59" s="337" t="s">
        <v>125</v>
      </c>
      <c r="AC59" s="800">
        <f t="shared" ca="1" si="19"/>
        <v>227.01158852576069</v>
      </c>
      <c r="AD59" s="800">
        <f t="shared" ca="1" si="19"/>
        <v>314.20819107975035</v>
      </c>
      <c r="AE59" s="800">
        <f ca="1">OFFSET($H191,0,AE$62)</f>
        <v>156.33622222029442</v>
      </c>
      <c r="AF59" s="800">
        <f ca="1">OFFSET($H191,0,AF$62)</f>
        <v>227.01158852576069</v>
      </c>
      <c r="AG59" s="800">
        <f ca="1">OFFSET($H191,0,AG$62)</f>
        <v>314.20819107975035</v>
      </c>
    </row>
    <row r="60" spans="1:38" ht="15" customHeight="1" x14ac:dyDescent="0.25">
      <c r="B60" s="441" t="str">
        <f ca="1">+TEXT(P60,"0.0")&amp;"x LTM EBITDA"</f>
        <v>13.0x LTM EBITDA</v>
      </c>
      <c r="D60" s="537">
        <f ca="1">J239</f>
        <v>0.15320311188697813</v>
      </c>
      <c r="E60" s="538">
        <f ca="1">J240</f>
        <v>2.0403216493814487</v>
      </c>
      <c r="F60" s="539">
        <f ca="1">J212</f>
        <v>2761.6260902527688</v>
      </c>
      <c r="G60" s="510">
        <f ca="1">J216</f>
        <v>2051.1376787785293</v>
      </c>
      <c r="H60" s="510">
        <f t="array" aca="1" ref="H60:H64" ca="1">+TRANSPOSE(J238:N238)</f>
        <v>1989.3136081469124</v>
      </c>
      <c r="I60" s="540">
        <f t="shared" ref="I60:M64" ca="1" si="20">+$F60/I$59</f>
        <v>11.504424778761063</v>
      </c>
      <c r="J60" s="540">
        <f t="shared" ca="1" si="20"/>
        <v>14.666340508806263</v>
      </c>
      <c r="K60" s="540">
        <f t="shared" ca="1" si="20"/>
        <v>12.979062397173683</v>
      </c>
      <c r="L60" s="540">
        <f t="shared" ca="1" si="20"/>
        <v>14.926309500099583</v>
      </c>
      <c r="M60" s="540">
        <f t="shared" ca="1" si="20"/>
        <v>13.172395004877364</v>
      </c>
      <c r="N60" s="540">
        <f ca="1">+($F60-$T$59+SUM($H$215:$H$215))/N$59</f>
        <v>16.505128957553648</v>
      </c>
      <c r="O60" s="541">
        <f ca="1">($AC$53+$AC$57+$N$182+$T$61+$T$63)/(F60-$T$59)</f>
        <v>4.1791511983321657E-2</v>
      </c>
      <c r="P60" s="542">
        <f ca="1">J210</f>
        <v>13</v>
      </c>
      <c r="Q60" s="436"/>
      <c r="R60" s="473" t="str">
        <f>TEXT(AD51, "mmm-yy")&amp;" EBIT"</f>
        <v>Sep-32 EBIT</v>
      </c>
      <c r="T60" s="531">
        <f ca="1">AD56</f>
        <v>210.09689768806828</v>
      </c>
      <c r="V60" s="528" t="s">
        <v>18</v>
      </c>
      <c r="W60" s="799">
        <f>F89</f>
        <v>99.228793103448524</v>
      </c>
      <c r="X60" s="799">
        <f>G89</f>
        <v>125</v>
      </c>
      <c r="Y60" s="799">
        <f>X60*(1-stub)+W60*stub</f>
        <v>125</v>
      </c>
      <c r="AA60" s="337" t="s">
        <v>167</v>
      </c>
      <c r="AC60" s="800">
        <f t="shared" ca="1" si="19"/>
        <v>710.48841147423923</v>
      </c>
      <c r="AD60" s="800">
        <f t="shared" ca="1" si="19"/>
        <v>623.29180892024965</v>
      </c>
      <c r="AE60" s="800">
        <f ca="1">OFFSET($H318,0,AE$62)</f>
        <v>781.16377777970547</v>
      </c>
      <c r="AF60" s="800">
        <f ca="1">OFFSET($H318,0,AF$62)</f>
        <v>710.48841147423923</v>
      </c>
      <c r="AG60" s="800">
        <f ca="1">OFFSET($H318,0,AG$62)</f>
        <v>623.29180892024965</v>
      </c>
    </row>
    <row r="61" spans="1:38" ht="15" customHeight="1" x14ac:dyDescent="0.25">
      <c r="B61" s="441" t="str">
        <f ca="1">+TEXT(P61,"0.0")&amp;"x LTM EBITDA"</f>
        <v>14.0x LTM EBITDA</v>
      </c>
      <c r="D61" s="537">
        <f ca="1">K239</f>
        <v>0.17455168366432192</v>
      </c>
      <c r="E61" s="543">
        <f ca="1">K240</f>
        <v>2.2364134427721778</v>
      </c>
      <c r="F61" s="539">
        <f ca="1">K212</f>
        <v>2974.0588664260586</v>
      </c>
      <c r="G61" s="510">
        <f ca="1">K216</f>
        <v>2263.5704549518196</v>
      </c>
      <c r="H61" s="544">
        <f ca="1"/>
        <v>2180.5031067028735</v>
      </c>
      <c r="I61" s="545">
        <f t="shared" ca="1" si="20"/>
        <v>12.389380530973451</v>
      </c>
      <c r="J61" s="545">
        <f t="shared" ca="1" si="20"/>
        <v>15.794520547945206</v>
      </c>
      <c r="K61" s="545">
        <f t="shared" ca="1" si="20"/>
        <v>13.97745181234089</v>
      </c>
      <c r="L61" s="545">
        <f t="shared" ca="1" si="20"/>
        <v>16.074487153953395</v>
      </c>
      <c r="M61" s="545">
        <f t="shared" ca="1" si="20"/>
        <v>14.1856561590987</v>
      </c>
      <c r="N61" s="545">
        <f ca="1">+($F61-$T$59+SUM($H$215:$H$215))/N$59</f>
        <v>17.940357562558312</v>
      </c>
      <c r="O61" s="546">
        <f ca="1">($AC$53+$AC$57+$N$182+$T$61+$T$63)/(F61-$T$59)</f>
        <v>3.844819102465593E-2</v>
      </c>
      <c r="P61" s="542">
        <f ca="1">K210</f>
        <v>14</v>
      </c>
      <c r="Q61" s="436"/>
      <c r="R61" s="427" t="s">
        <v>168</v>
      </c>
      <c r="T61" s="547">
        <f ca="1">-T59*(Y51/10000)</f>
        <v>-12.745966570397396</v>
      </c>
      <c r="V61" s="536"/>
      <c r="W61" s="801">
        <f>+W60/W$58</f>
        <v>0.38106295354626935</v>
      </c>
      <c r="X61" s="801">
        <f>+X60/X$58</f>
        <v>0.43103448275862066</v>
      </c>
      <c r="Y61" s="801">
        <f>+Y60/Y$58</f>
        <v>0.43103448275862066</v>
      </c>
      <c r="AG61" s="426"/>
    </row>
    <row r="62" spans="1:38" ht="15" customHeight="1" x14ac:dyDescent="0.25">
      <c r="B62" s="548" t="str">
        <f ca="1">+TEXT(P62,"0.0")&amp;"x LTM EBITDA"</f>
        <v>15.0x LTM EBITDA</v>
      </c>
      <c r="C62" s="318"/>
      <c r="D62" s="549">
        <f ca="1">L239</f>
        <v>0.19445137381553648</v>
      </c>
      <c r="E62" s="550">
        <f ca="1">L240</f>
        <v>2.4325052361629074</v>
      </c>
      <c r="F62" s="551">
        <f ca="1">L212</f>
        <v>3186.4916425993488</v>
      </c>
      <c r="G62" s="455">
        <f ca="1">L216</f>
        <v>2476.0032311251098</v>
      </c>
      <c r="H62" s="552">
        <f ca="1"/>
        <v>2371.6926052588346</v>
      </c>
      <c r="I62" s="553">
        <f t="shared" ca="1" si="20"/>
        <v>13.274336283185843</v>
      </c>
      <c r="J62" s="553">
        <f t="shared" ca="1" si="20"/>
        <v>16.922700587084151</v>
      </c>
      <c r="K62" s="553">
        <f t="shared" ca="1" si="20"/>
        <v>14.975841227508099</v>
      </c>
      <c r="L62" s="553">
        <f t="shared" ca="1" si="20"/>
        <v>17.22266480780721</v>
      </c>
      <c r="M62" s="553">
        <f t="shared" ca="1" si="20"/>
        <v>15.198917313320036</v>
      </c>
      <c r="N62" s="553">
        <f ca="1">+($F62-$T$59+SUM($H$215:$H$215))/N$59</f>
        <v>19.375586167562979</v>
      </c>
      <c r="O62" s="554">
        <f ca="1">($AC$53+$AC$57+$N$182+$T$61+$T$63)/(F62-$T$59)</f>
        <v>3.5600176874681408E-2</v>
      </c>
      <c r="P62" s="542">
        <f ca="1">L210</f>
        <v>15</v>
      </c>
      <c r="Q62" s="436"/>
      <c r="R62" s="473" t="s">
        <v>169</v>
      </c>
      <c r="T62" s="531">
        <f ca="1">+T60+T61</f>
        <v>197.35093111767088</v>
      </c>
      <c r="V62" s="528" t="s">
        <v>124</v>
      </c>
      <c r="W62" s="799">
        <f>F93</f>
        <v>87.228793103448524</v>
      </c>
      <c r="X62" s="799">
        <f>G93</f>
        <v>111.9</v>
      </c>
      <c r="Y62" s="799">
        <f>X62*(1-stub)+W62*stub</f>
        <v>111.9</v>
      </c>
      <c r="AA62" s="404" t="s">
        <v>170</v>
      </c>
      <c r="AB62" s="404"/>
      <c r="AC62" s="404"/>
      <c r="AD62" s="404"/>
      <c r="AE62" s="555">
        <f>AF62-1</f>
        <v>4</v>
      </c>
      <c r="AF62" s="556">
        <f>Y39</f>
        <v>5</v>
      </c>
      <c r="AG62" s="555">
        <f>AF62+1</f>
        <v>6</v>
      </c>
    </row>
    <row r="63" spans="1:38" ht="15" customHeight="1" x14ac:dyDescent="0.25">
      <c r="B63" s="441" t="str">
        <f ca="1">+TEXT(P63,"0.0")&amp;"x LTM EBITDA"</f>
        <v>16.0x LTM EBITDA</v>
      </c>
      <c r="D63" s="537">
        <f ca="1">M239</f>
        <v>0.21310622096061713</v>
      </c>
      <c r="E63" s="543">
        <f ca="1">M240</f>
        <v>2.6285970295536361</v>
      </c>
      <c r="F63" s="539">
        <f ca="1">M212</f>
        <v>3398.9244187726385</v>
      </c>
      <c r="G63" s="510">
        <f ca="1">M216</f>
        <v>2688.4360072983991</v>
      </c>
      <c r="H63" s="544">
        <f ca="1"/>
        <v>2562.8821038147953</v>
      </c>
      <c r="I63" s="545">
        <f t="shared" ca="1" si="20"/>
        <v>14.159292035398231</v>
      </c>
      <c r="J63" s="545">
        <f t="shared" ca="1" si="20"/>
        <v>18.050880626223094</v>
      </c>
      <c r="K63" s="545">
        <f t="shared" ca="1" si="20"/>
        <v>15.974230642675304</v>
      </c>
      <c r="L63" s="545">
        <f t="shared" ca="1" si="20"/>
        <v>18.370842461661024</v>
      </c>
      <c r="M63" s="545">
        <f t="shared" ca="1" si="20"/>
        <v>16.212178467541371</v>
      </c>
      <c r="N63" s="545">
        <f ca="1">+($F63-$T$59+SUM($H$215:$H$215))/N$59</f>
        <v>20.810814772567642</v>
      </c>
      <c r="O63" s="546">
        <f ca="1">($AC$53+$AC$57+$N$182+$T$61+$T$63)/(F63-$T$59)</f>
        <v>3.3144992262634419E-2</v>
      </c>
      <c r="P63" s="542">
        <f ca="1">M210</f>
        <v>16</v>
      </c>
      <c r="Q63" s="436"/>
      <c r="R63" s="427" t="s">
        <v>171</v>
      </c>
      <c r="T63" s="557">
        <f ca="1">-T62*E52</f>
        <v>-49.337732779417721</v>
      </c>
      <c r="W63" s="801">
        <f>+W62/W$58</f>
        <v>0.33498000423751356</v>
      </c>
      <c r="X63" s="801">
        <f>+X62/X$58</f>
        <v>0.38586206896551728</v>
      </c>
      <c r="Y63" s="801">
        <f>+Y62/Y$58</f>
        <v>0.38586206896551728</v>
      </c>
      <c r="AG63" s="462"/>
    </row>
    <row r="64" spans="1:38" ht="15" customHeight="1" x14ac:dyDescent="0.25">
      <c r="B64" s="441" t="str">
        <f ca="1">+TEXT(P64,"0.0")&amp;"x LTM EBITDA"</f>
        <v>17.0x LTM EBITDA</v>
      </c>
      <c r="D64" s="537">
        <f ca="1">N239</f>
        <v>0.23067882657051086</v>
      </c>
      <c r="E64" s="538">
        <f ca="1">N240</f>
        <v>2.8246888229443656</v>
      </c>
      <c r="F64" s="539">
        <f ca="1">N212</f>
        <v>3611.3571949459283</v>
      </c>
      <c r="G64" s="510">
        <f ca="1">N216</f>
        <v>2900.8687834716893</v>
      </c>
      <c r="H64" s="544">
        <f ca="1"/>
        <v>2754.0716023707564</v>
      </c>
      <c r="I64" s="540">
        <f t="shared" ca="1" si="20"/>
        <v>15.044247787610621</v>
      </c>
      <c r="J64" s="540">
        <f t="shared" ca="1" si="20"/>
        <v>19.179060665362037</v>
      </c>
      <c r="K64" s="540">
        <f t="shared" ca="1" si="20"/>
        <v>16.972620057842509</v>
      </c>
      <c r="L64" s="540">
        <f t="shared" ca="1" si="20"/>
        <v>19.519020115514838</v>
      </c>
      <c r="M64" s="540">
        <f t="shared" ca="1" si="20"/>
        <v>17.225439621762707</v>
      </c>
      <c r="N64" s="540">
        <f ca="1">+($F64-$T$59+SUM($H$215:$H$215))/N$59</f>
        <v>22.246043377572306</v>
      </c>
      <c r="O64" s="541">
        <f ca="1">($AC$53+$AC$57+$N$182+$T$61+$T$63)/(F64-$T$59)</f>
        <v>3.1006605665045102E-2</v>
      </c>
      <c r="P64" s="558">
        <f ca="1">N210</f>
        <v>17</v>
      </c>
      <c r="Q64" s="436"/>
      <c r="R64" s="473" t="s">
        <v>173</v>
      </c>
      <c r="T64" s="531">
        <f ca="1">+T62+T63</f>
        <v>148.01319833825318</v>
      </c>
      <c r="V64" s="395" t="s">
        <v>172</v>
      </c>
      <c r="W64" s="799">
        <f>F188</f>
        <v>-18</v>
      </c>
      <c r="X64" s="799">
        <f>G188</f>
        <v>-16</v>
      </c>
      <c r="Y64" s="799">
        <f>X64*(1-stub)+W64*stub</f>
        <v>-16</v>
      </c>
      <c r="AG64" s="462"/>
    </row>
    <row r="65" spans="1:33" ht="15" customHeight="1" x14ac:dyDescent="0.25">
      <c r="B65" s="559"/>
      <c r="C65" s="381"/>
      <c r="D65" s="381"/>
      <c r="E65" s="381"/>
      <c r="F65" s="381"/>
      <c r="G65" s="560"/>
      <c r="H65" s="560"/>
      <c r="I65" s="560"/>
      <c r="J65" s="560"/>
      <c r="K65" s="560"/>
      <c r="L65" s="560"/>
      <c r="M65" s="560"/>
      <c r="N65" s="560"/>
      <c r="O65" s="560"/>
      <c r="P65" s="560"/>
      <c r="Q65" s="560"/>
      <c r="R65" s="560"/>
      <c r="S65" s="560"/>
      <c r="T65" s="560"/>
      <c r="W65" s="799">
        <f>+W60+W64</f>
        <v>81.228793103448524</v>
      </c>
      <c r="X65" s="799">
        <f>+X60+X64</f>
        <v>109</v>
      </c>
      <c r="Y65" s="799">
        <f>X65*(1-stub)+W65*stub</f>
        <v>109</v>
      </c>
      <c r="AG65" s="462"/>
    </row>
    <row r="66" spans="1:33" ht="15" customHeight="1" x14ac:dyDescent="0.25">
      <c r="B66" s="422" t="str">
        <f ca="1">"(1) Assumes PF Net Debt / EBITDA of "&amp;TEXT(Y48,"0.00x")&amp;" and IPO bank debt spread over 10 yr Fwd Swap Rate of "&amp;Y49&amp;" bps (blended rate of "&amp;Y51&amp;" bps)"</f>
        <v>(1) Assumes PF Net Debt / EBITDA of 1.50x and IPO bank debt spread over 10 yr Fwd Swap Rate of 150 bps (blended rate of 400 bps)</v>
      </c>
      <c r="C66" s="422"/>
      <c r="D66" s="422"/>
      <c r="E66" s="422"/>
      <c r="F66" s="422"/>
      <c r="G66" s="561"/>
      <c r="H66" s="561"/>
      <c r="I66" s="561"/>
      <c r="J66" s="561"/>
      <c r="K66" s="561"/>
      <c r="L66" s="561"/>
      <c r="M66" s="561"/>
      <c r="N66" s="561"/>
      <c r="O66" s="561"/>
      <c r="P66" s="561"/>
      <c r="Q66" s="561"/>
      <c r="R66" s="561"/>
      <c r="S66" s="561"/>
      <c r="T66" s="561"/>
      <c r="U66" s="714"/>
      <c r="V66" s="528"/>
      <c r="W66" s="399"/>
      <c r="X66" s="399"/>
      <c r="Y66" s="399"/>
      <c r="AG66" s="462"/>
    </row>
    <row r="67" spans="1:33" ht="15" customHeight="1" x14ac:dyDescent="0.25">
      <c r="B67" s="422"/>
      <c r="C67" s="422"/>
      <c r="D67" s="422"/>
      <c r="E67" s="422"/>
      <c r="F67" s="422"/>
      <c r="G67" s="561"/>
      <c r="H67" s="561"/>
      <c r="I67" s="561"/>
      <c r="J67" s="561"/>
      <c r="K67" s="561"/>
      <c r="L67" s="561"/>
      <c r="M67" s="561"/>
      <c r="N67" s="561"/>
      <c r="O67" s="561"/>
      <c r="P67" s="561"/>
      <c r="Q67" s="561"/>
      <c r="R67" s="561"/>
      <c r="S67" s="561"/>
      <c r="T67" s="561"/>
      <c r="V67" s="528"/>
      <c r="W67" s="399"/>
      <c r="X67" s="399"/>
      <c r="Y67" s="399"/>
      <c r="AG67" s="462"/>
    </row>
    <row r="68" spans="1:33" ht="15" customHeight="1" x14ac:dyDescent="0.25">
      <c r="B68" s="422"/>
      <c r="C68" s="422"/>
      <c r="D68" s="422"/>
      <c r="E68" s="422"/>
      <c r="F68" s="422"/>
      <c r="G68" s="561"/>
      <c r="H68" s="561"/>
      <c r="I68" s="561"/>
      <c r="J68" s="561"/>
      <c r="K68" s="561"/>
      <c r="L68" s="561"/>
      <c r="M68" s="561"/>
      <c r="N68" s="561"/>
      <c r="O68" s="561"/>
      <c r="P68" s="561"/>
      <c r="Q68" s="561"/>
      <c r="R68" s="561"/>
      <c r="S68" s="561"/>
      <c r="T68" s="561"/>
      <c r="V68" s="528"/>
      <c r="W68" s="399"/>
      <c r="X68" s="399"/>
      <c r="Y68" s="399"/>
      <c r="AG68" s="462"/>
    </row>
    <row r="69" spans="1:33" ht="15" customHeight="1" x14ac:dyDescent="0.25">
      <c r="B69" s="422"/>
      <c r="C69" s="422"/>
      <c r="D69" s="422"/>
      <c r="E69" s="422"/>
      <c r="F69" s="422"/>
      <c r="G69" s="561"/>
      <c r="H69" s="561"/>
      <c r="I69" s="561"/>
      <c r="J69" s="561"/>
      <c r="K69" s="561"/>
      <c r="L69" s="561"/>
      <c r="M69" s="561"/>
      <c r="N69" s="561"/>
      <c r="O69" s="561"/>
      <c r="P69" s="561"/>
      <c r="Q69" s="561"/>
      <c r="R69" s="561"/>
      <c r="S69" s="561"/>
      <c r="T69" s="561"/>
      <c r="V69" s="528"/>
      <c r="W69" s="399"/>
      <c r="X69" s="399"/>
      <c r="Y69" s="399"/>
      <c r="AG69" s="462"/>
    </row>
    <row r="70" spans="1:33" ht="15" customHeight="1" x14ac:dyDescent="0.25">
      <c r="B70" s="422"/>
      <c r="C70" s="422"/>
      <c r="D70" s="422"/>
      <c r="E70" s="422"/>
      <c r="F70" s="422"/>
      <c r="G70" s="561"/>
      <c r="H70" s="561"/>
      <c r="I70" s="561"/>
      <c r="J70" s="561"/>
      <c r="K70" s="561"/>
      <c r="L70" s="561"/>
      <c r="M70" s="561"/>
      <c r="N70" s="561"/>
      <c r="O70" s="561"/>
      <c r="P70" s="561"/>
      <c r="Q70" s="561"/>
      <c r="R70" s="561"/>
      <c r="S70" s="561"/>
      <c r="T70" s="561"/>
      <c r="V70" s="528"/>
      <c r="W70" s="399"/>
      <c r="X70" s="399"/>
      <c r="Y70" s="399"/>
      <c r="AG70" s="462"/>
    </row>
    <row r="71" spans="1:33" ht="15" customHeight="1" x14ac:dyDescent="0.25">
      <c r="B71" s="561" t="s">
        <v>174</v>
      </c>
      <c r="C71" s="561"/>
      <c r="D71" s="561"/>
      <c r="E71" s="561"/>
      <c r="F71" s="561"/>
      <c r="G71" s="422"/>
      <c r="H71" s="422"/>
      <c r="I71" s="422"/>
      <c r="J71" s="422"/>
      <c r="K71" s="422"/>
      <c r="L71" s="422"/>
      <c r="M71" s="422"/>
      <c r="N71" s="422"/>
      <c r="O71" s="422"/>
      <c r="P71" s="422"/>
      <c r="Q71" s="562"/>
      <c r="R71" s="422"/>
      <c r="S71" s="422"/>
      <c r="T71" s="422"/>
      <c r="AG71" s="462"/>
    </row>
    <row r="72" spans="1:33" ht="15" customHeight="1" x14ac:dyDescent="0.25">
      <c r="A72" s="326">
        <f>MAX(A$4:A71)+1</f>
        <v>2</v>
      </c>
      <c r="B72" s="422"/>
      <c r="C72" s="422"/>
      <c r="D72" s="422"/>
      <c r="E72" s="422"/>
      <c r="F72" s="563"/>
      <c r="Z72" s="458"/>
      <c r="AB72" s="427"/>
      <c r="AC72" s="497"/>
      <c r="AD72" s="564"/>
      <c r="AE72" s="565"/>
      <c r="AF72" s="565"/>
      <c r="AG72" s="566"/>
    </row>
    <row r="73" spans="1:33" ht="15" customHeight="1" x14ac:dyDescent="0.25">
      <c r="B73" s="372" t="str">
        <f>name&amp;" - P&amp;L &amp; Taxes"</f>
        <v>Marle - P&amp;L &amp; Taxes</v>
      </c>
      <c r="C73" s="373"/>
      <c r="D73" s="373"/>
      <c r="E73" s="373"/>
      <c r="F73" s="373"/>
      <c r="G73" s="373"/>
      <c r="H73" s="373"/>
      <c r="I73" s="373"/>
      <c r="J73" s="416">
        <f>$AF$36</f>
        <v>2</v>
      </c>
      <c r="K73" s="417"/>
      <c r="L73" s="418"/>
      <c r="M73" s="373"/>
      <c r="N73" s="373"/>
      <c r="O73" s="373"/>
      <c r="P73" s="373"/>
      <c r="Q73" s="373"/>
      <c r="R73" s="373"/>
      <c r="S73" s="373"/>
      <c r="T73" s="419" t="str">
        <f>"Page "&amp;A72</f>
        <v>Page 2</v>
      </c>
      <c r="W73" s="464"/>
      <c r="Z73" s="426"/>
      <c r="AC73" s="497"/>
      <c r="AD73" s="565"/>
      <c r="AE73" s="426"/>
      <c r="AF73" s="565"/>
      <c r="AG73" s="566"/>
    </row>
    <row r="74" spans="1:33" ht="15" customHeight="1" x14ac:dyDescent="0.25">
      <c r="B74" s="427" t="str">
        <f>+$B$6</f>
        <v>(All numbers in EUR millions, unless otherwise stated, FYE September)</v>
      </c>
      <c r="S74" s="423"/>
      <c r="T74" s="424">
        <f ca="1">NOW()</f>
        <v>46140.552010648149</v>
      </c>
      <c r="W74" s="464"/>
      <c r="Z74" s="426"/>
      <c r="AC74" s="497"/>
      <c r="AD74" s="565"/>
      <c r="AE74" s="426"/>
      <c r="AF74" s="565"/>
      <c r="AG74" s="445"/>
    </row>
    <row r="75" spans="1:33" ht="15" customHeight="1" x14ac:dyDescent="0.25">
      <c r="B75" s="505"/>
      <c r="H75" s="567"/>
      <c r="O75" s="383"/>
      <c r="T75" s="383" t="s">
        <v>56</v>
      </c>
      <c r="V75" s="437"/>
      <c r="W75" s="464"/>
      <c r="Z75" s="426"/>
      <c r="AC75" s="497"/>
      <c r="AD75" s="565"/>
      <c r="AE75" s="426"/>
      <c r="AF75" s="565"/>
      <c r="AG75" s="427"/>
    </row>
    <row r="76" spans="1:33" ht="15" customHeight="1" x14ac:dyDescent="0.25">
      <c r="B76" s="1322" t="s">
        <v>175</v>
      </c>
      <c r="C76" s="1323"/>
      <c r="D76" s="1323"/>
      <c r="E76" s="1323"/>
      <c r="F76" s="1324">
        <f>+EDATE(G76+1,-12)-1</f>
        <v>45930</v>
      </c>
      <c r="G76" s="1324">
        <f>+FYE</f>
        <v>46295</v>
      </c>
      <c r="H76" s="1324"/>
      <c r="I76" s="1324">
        <f>+EDATE(G76+1,12)-1</f>
        <v>46660</v>
      </c>
      <c r="J76" s="1324">
        <f t="shared" ref="J76:R76" si="21">+EDATE(I76+1,12)-1</f>
        <v>47026</v>
      </c>
      <c r="K76" s="1324">
        <f t="shared" si="21"/>
        <v>47391</v>
      </c>
      <c r="L76" s="1324">
        <f t="shared" si="21"/>
        <v>47756</v>
      </c>
      <c r="M76" s="1324">
        <f t="shared" si="21"/>
        <v>48121</v>
      </c>
      <c r="N76" s="568">
        <f t="shared" si="21"/>
        <v>48487</v>
      </c>
      <c r="O76" s="568">
        <f t="shared" si="21"/>
        <v>48852</v>
      </c>
      <c r="P76" s="568">
        <f t="shared" si="21"/>
        <v>49217</v>
      </c>
      <c r="Q76" s="568">
        <f t="shared" si="21"/>
        <v>49582</v>
      </c>
      <c r="R76" s="568">
        <f t="shared" si="21"/>
        <v>49948</v>
      </c>
      <c r="S76" s="569"/>
      <c r="T76" s="437" t="str">
        <f>+TEXT(G76,"'yy")&amp;" - "&amp;TEXT(M76,"'yy")</f>
        <v>'26 - '31</v>
      </c>
      <c r="W76" s="464"/>
      <c r="Z76" s="426"/>
      <c r="AC76" s="497"/>
      <c r="AD76" s="565"/>
      <c r="AE76" s="426"/>
      <c r="AF76" s="565"/>
      <c r="AG76" s="445"/>
    </row>
    <row r="77" spans="1:33" ht="15" customHeight="1" x14ac:dyDescent="0.25">
      <c r="B77" s="395" t="s">
        <v>176</v>
      </c>
      <c r="F77" s="487">
        <f>+'LBO Link'!F13</f>
        <v>260.39999999999998</v>
      </c>
      <c r="G77" s="487">
        <f>+'LBO Link'!G13</f>
        <v>290</v>
      </c>
      <c r="H77" s="426"/>
      <c r="I77" s="502">
        <f>+'LBO Link'!H13</f>
        <v>327.7</v>
      </c>
      <c r="J77" s="502">
        <f>+'LBO Link'!I13</f>
        <v>370.30099999999993</v>
      </c>
      <c r="K77" s="502">
        <f>+'LBO Link'!J13</f>
        <v>418.4401299999999</v>
      </c>
      <c r="L77" s="502">
        <f>+'LBO Link'!K13</f>
        <v>472.83734689999983</v>
      </c>
      <c r="M77" s="502">
        <f>+'LBO Link'!L13</f>
        <v>534.30620199699979</v>
      </c>
      <c r="N77" s="534">
        <f>+'LBO Link'!M13</f>
        <v>603.76600825660967</v>
      </c>
      <c r="O77" s="534">
        <f>+'LBO Link'!N13</f>
        <v>682.25558932996887</v>
      </c>
      <c r="P77" s="534">
        <f>+'LBO Link'!O13</f>
        <v>770.94881594286471</v>
      </c>
      <c r="Q77" s="534">
        <f>+'LBO Link'!P13</f>
        <v>871.17216201543704</v>
      </c>
      <c r="R77" s="534">
        <f>+'LBO Link'!Q13</f>
        <v>984.42454307744379</v>
      </c>
      <c r="S77" s="459"/>
      <c r="T77" s="462">
        <f t="shared" ref="T77:T82" si="22">IF(ISERROR(+(M77/G77)^(1/(YEAR(M$76)-YEAR(G$76)))-1),"n/a",+(M77/G77)^(1/(YEAR(M$76)-YEAR(G$76)))-1)</f>
        <v>0.12999999999999989</v>
      </c>
      <c r="Z77" s="426"/>
      <c r="AC77" s="497"/>
      <c r="AD77" s="565"/>
      <c r="AE77" s="426"/>
      <c r="AF77" s="565"/>
      <c r="AG77" s="445"/>
    </row>
    <row r="78" spans="1:33" ht="15" customHeight="1" x14ac:dyDescent="0.25">
      <c r="B78" s="395" t="s">
        <v>18</v>
      </c>
      <c r="F78" s="487">
        <f>+'LBO Link'!F15</f>
        <v>99.228793103448524</v>
      </c>
      <c r="G78" s="487">
        <f>+'LBO Link'!G15</f>
        <v>125</v>
      </c>
      <c r="H78" s="426"/>
      <c r="I78" s="502">
        <f>'LBO Link'!H15</f>
        <v>130.28899999999999</v>
      </c>
      <c r="J78" s="502">
        <f>'LBO Link'!I15</f>
        <v>147.22656999999998</v>
      </c>
      <c r="K78" s="502">
        <f>'LBO Link'!J15</f>
        <v>166.36602409999995</v>
      </c>
      <c r="L78" s="502">
        <f>'LBO Link'!K15</f>
        <v>187.99360723299992</v>
      </c>
      <c r="M78" s="502">
        <f>'LBO Link'!L15</f>
        <v>212.43277617328991</v>
      </c>
      <c r="N78" s="534">
        <f>'LBO Link'!M15</f>
        <v>240.04903707581755</v>
      </c>
      <c r="O78" s="534">
        <f>'LBO Link'!N15</f>
        <v>271.25541189567383</v>
      </c>
      <c r="P78" s="534">
        <f>'LBO Link'!O15</f>
        <v>306.51861544211135</v>
      </c>
      <c r="Q78" s="534">
        <f>'LBO Link'!P15</f>
        <v>346.36603544958581</v>
      </c>
      <c r="R78" s="534">
        <f>'LBO Link'!Q15</f>
        <v>391.39362005803196</v>
      </c>
      <c r="S78" s="459"/>
      <c r="T78" s="462">
        <f t="shared" si="22"/>
        <v>0.1118912237987344</v>
      </c>
      <c r="Z78" s="426"/>
      <c r="AC78" s="497"/>
      <c r="AD78" s="565"/>
      <c r="AE78" s="426"/>
      <c r="AF78" s="565"/>
      <c r="AG78" s="445"/>
    </row>
    <row r="79" spans="1:33" ht="15" customHeight="1" x14ac:dyDescent="0.25">
      <c r="B79" s="395" t="s">
        <v>360</v>
      </c>
      <c r="F79" s="487">
        <f>'LBO Link'!F28</f>
        <v>0</v>
      </c>
      <c r="G79" s="487">
        <f>'LBO Link'!G28</f>
        <v>0</v>
      </c>
      <c r="H79" s="426"/>
      <c r="I79" s="487">
        <f>'LBO Link'!H28</f>
        <v>0</v>
      </c>
      <c r="J79" s="487">
        <f>'LBO Link'!I28</f>
        <v>0</v>
      </c>
      <c r="K79" s="487">
        <f>'LBO Link'!J28</f>
        <v>0</v>
      </c>
      <c r="L79" s="487">
        <f>'LBO Link'!K28</f>
        <v>0</v>
      </c>
      <c r="M79" s="487">
        <f>'LBO Link'!L28</f>
        <v>0</v>
      </c>
      <c r="N79" s="534">
        <f>'LBO Link'!M28</f>
        <v>0</v>
      </c>
      <c r="O79" s="534">
        <f>'LBO Link'!N28</f>
        <v>0</v>
      </c>
      <c r="P79" s="534">
        <f>'LBO Link'!O28</f>
        <v>0</v>
      </c>
      <c r="Q79" s="534">
        <f>'LBO Link'!P28</f>
        <v>0</v>
      </c>
      <c r="R79" s="534">
        <f>'LBO Link'!Q28</f>
        <v>0</v>
      </c>
      <c r="S79" s="459"/>
      <c r="T79" s="462" t="str">
        <f t="shared" si="22"/>
        <v>n/a</v>
      </c>
      <c r="Z79" s="426"/>
      <c r="AC79" s="497"/>
      <c r="AD79" s="565"/>
      <c r="AE79" s="426"/>
      <c r="AF79" s="565"/>
      <c r="AG79" s="445"/>
    </row>
    <row r="80" spans="1:33" ht="15" customHeight="1" x14ac:dyDescent="0.25">
      <c r="B80" s="395" t="s">
        <v>177</v>
      </c>
      <c r="F80" s="487">
        <f>'LBO Link'!F26</f>
        <v>0</v>
      </c>
      <c r="G80" s="487">
        <f>'LBO Link'!G26</f>
        <v>0</v>
      </c>
      <c r="H80" s="426"/>
      <c r="I80" s="502">
        <f>'LBO Link'!H26</f>
        <v>0</v>
      </c>
      <c r="J80" s="502">
        <f>'LBO Link'!I26</f>
        <v>0</v>
      </c>
      <c r="K80" s="502">
        <f>'LBO Link'!J26</f>
        <v>0</v>
      </c>
      <c r="L80" s="502">
        <f>'LBO Link'!K26</f>
        <v>0</v>
      </c>
      <c r="M80" s="502">
        <f>'LBO Link'!L26</f>
        <v>0</v>
      </c>
      <c r="N80" s="534">
        <f>'LBO Link'!M26</f>
        <v>0</v>
      </c>
      <c r="O80" s="534">
        <f>'LBO Link'!N26</f>
        <v>0</v>
      </c>
      <c r="P80" s="534">
        <f>'LBO Link'!O26</f>
        <v>0</v>
      </c>
      <c r="Q80" s="534">
        <f>'LBO Link'!P26</f>
        <v>0</v>
      </c>
      <c r="R80" s="534">
        <f>'LBO Link'!Q26</f>
        <v>0</v>
      </c>
      <c r="S80" s="459"/>
      <c r="T80" s="462" t="str">
        <f t="shared" si="22"/>
        <v>n/a</v>
      </c>
      <c r="Z80" s="426"/>
      <c r="AC80" s="497"/>
      <c r="AD80" s="565"/>
      <c r="AE80" s="426"/>
      <c r="AF80" s="565"/>
      <c r="AG80" s="445"/>
    </row>
    <row r="81" spans="2:39" ht="15" customHeight="1" x14ac:dyDescent="0.25">
      <c r="B81" s="395" t="s">
        <v>178</v>
      </c>
      <c r="F81" s="763">
        <f>+'LBO Link'!F17</f>
        <v>-12</v>
      </c>
      <c r="G81" s="763">
        <f>+'LBO Link'!G17</f>
        <v>-13.1</v>
      </c>
      <c r="H81" s="463"/>
      <c r="I81" s="571">
        <f>+'LBO Link'!H17</f>
        <v>-14.802999999999999</v>
      </c>
      <c r="J81" s="571">
        <f>+'LBO Link'!I17</f>
        <v>-16.727389999999996</v>
      </c>
      <c r="K81" s="571">
        <f>+'LBO Link'!J17</f>
        <v>-18.901950699999993</v>
      </c>
      <c r="L81" s="571">
        <f>+'LBO Link'!K17</f>
        <v>-21.35920429099999</v>
      </c>
      <c r="M81" s="571">
        <f>+'LBO Link'!L17</f>
        <v>-24.135900848829991</v>
      </c>
      <c r="N81" s="572">
        <f>+'LBO Link'!M17</f>
        <v>-27.273567959177882</v>
      </c>
      <c r="O81" s="572">
        <f>+'LBO Link'!N17</f>
        <v>-30.819131793871005</v>
      </c>
      <c r="P81" s="572">
        <f>+'LBO Link'!O17</f>
        <v>-34.825618927074231</v>
      </c>
      <c r="Q81" s="572">
        <f>+'LBO Link'!P17</f>
        <v>-39.352949387593881</v>
      </c>
      <c r="R81" s="572">
        <f>+'LBO Link'!Q17</f>
        <v>-44.46883280798108</v>
      </c>
      <c r="S81" s="573"/>
      <c r="T81" s="462">
        <f t="shared" si="22"/>
        <v>0.12999999999999989</v>
      </c>
      <c r="Z81" s="426"/>
      <c r="AC81" s="497"/>
      <c r="AD81" s="565"/>
      <c r="AE81" s="426"/>
      <c r="AF81" s="565"/>
    </row>
    <row r="82" spans="2:39" ht="15" customHeight="1" x14ac:dyDescent="0.25">
      <c r="B82" s="395" t="s">
        <v>124</v>
      </c>
      <c r="F82" s="405">
        <f>+'LBO Link'!F19</f>
        <v>87.228793103448524</v>
      </c>
      <c r="G82" s="405">
        <f>+'LBO Link'!G19</f>
        <v>111.9</v>
      </c>
      <c r="H82" s="463"/>
      <c r="I82" s="434">
        <f t="shared" ref="I82:R82" si="23">SUM(I78:I81)</f>
        <v>115.48599999999999</v>
      </c>
      <c r="J82" s="434">
        <f t="shared" si="23"/>
        <v>130.49918</v>
      </c>
      <c r="K82" s="434">
        <f t="shared" si="23"/>
        <v>147.46407339999996</v>
      </c>
      <c r="L82" s="434">
        <f t="shared" si="23"/>
        <v>166.63440294199992</v>
      </c>
      <c r="M82" s="434">
        <f t="shared" si="23"/>
        <v>188.2968753244599</v>
      </c>
      <c r="N82" s="534">
        <f t="shared" si="23"/>
        <v>212.77546911663967</v>
      </c>
      <c r="O82" s="534">
        <f t="shared" si="23"/>
        <v>240.43628010180282</v>
      </c>
      <c r="P82" s="534">
        <f t="shared" si="23"/>
        <v>271.69299651503712</v>
      </c>
      <c r="Q82" s="534">
        <f t="shared" si="23"/>
        <v>307.01308606199194</v>
      </c>
      <c r="R82" s="534">
        <f t="shared" si="23"/>
        <v>346.92478725005088</v>
      </c>
      <c r="S82" s="573"/>
      <c r="T82" s="462">
        <f t="shared" si="22"/>
        <v>0.10969238381126556</v>
      </c>
      <c r="V82" s="574"/>
      <c r="Z82" s="426"/>
      <c r="AC82" s="497"/>
      <c r="AD82" s="565"/>
      <c r="AE82" s="426"/>
      <c r="AF82" s="565"/>
    </row>
    <row r="83" spans="2:39" ht="15" customHeight="1" x14ac:dyDescent="0.25">
      <c r="B83" s="395" t="s">
        <v>179</v>
      </c>
      <c r="F83" s="570">
        <f>+'LBO Link'!F21</f>
        <v>0</v>
      </c>
      <c r="G83" s="570">
        <f>+'LBO Link'!G21</f>
        <v>0</v>
      </c>
      <c r="H83" s="463"/>
      <c r="I83" s="571">
        <f>'LBO Link'!H21</f>
        <v>0</v>
      </c>
      <c r="J83" s="571">
        <f>'LBO Link'!I21</f>
        <v>0</v>
      </c>
      <c r="K83" s="571">
        <f>'LBO Link'!J21</f>
        <v>0</v>
      </c>
      <c r="L83" s="571">
        <f>'LBO Link'!K21</f>
        <v>0</v>
      </c>
      <c r="M83" s="571">
        <f>'LBO Link'!L21</f>
        <v>0</v>
      </c>
      <c r="N83" s="572">
        <f>M83</f>
        <v>0</v>
      </c>
      <c r="O83" s="572">
        <f>N83</f>
        <v>0</v>
      </c>
      <c r="P83" s="572">
        <f>'LBO Link'!M21</f>
        <v>0</v>
      </c>
      <c r="Q83" s="572">
        <f>'LBO Link'!N21</f>
        <v>0</v>
      </c>
      <c r="R83" s="572">
        <f>'LBO Link'!O21</f>
        <v>0</v>
      </c>
      <c r="S83" s="573"/>
      <c r="T83" s="462"/>
      <c r="V83" s="574"/>
      <c r="Z83" s="426"/>
      <c r="AC83" s="497"/>
      <c r="AD83" s="565"/>
      <c r="AE83" s="426"/>
      <c r="AF83" s="565"/>
      <c r="AG83" s="575"/>
      <c r="AH83" s="456"/>
      <c r="AI83" s="456"/>
      <c r="AK83" s="576"/>
    </row>
    <row r="84" spans="2:39" ht="15" customHeight="1" x14ac:dyDescent="0.25">
      <c r="B84" s="395" t="s">
        <v>75</v>
      </c>
      <c r="F84" s="405">
        <f>+'LBO Link'!F23</f>
        <v>87.228793103448524</v>
      </c>
      <c r="G84" s="405">
        <f>+'LBO Link'!G23</f>
        <v>111.9</v>
      </c>
      <c r="H84" s="426"/>
      <c r="I84" s="434">
        <f t="shared" ref="I84:R84" si="24">I82+I83</f>
        <v>115.48599999999999</v>
      </c>
      <c r="J84" s="434">
        <f t="shared" si="24"/>
        <v>130.49918</v>
      </c>
      <c r="K84" s="434">
        <f t="shared" si="24"/>
        <v>147.46407339999996</v>
      </c>
      <c r="L84" s="434">
        <f t="shared" si="24"/>
        <v>166.63440294199992</v>
      </c>
      <c r="M84" s="434">
        <f t="shared" si="24"/>
        <v>188.2968753244599</v>
      </c>
      <c r="N84" s="534">
        <f t="shared" si="24"/>
        <v>212.77546911663967</v>
      </c>
      <c r="O84" s="534">
        <f t="shared" si="24"/>
        <v>240.43628010180282</v>
      </c>
      <c r="P84" s="534">
        <f t="shared" si="24"/>
        <v>271.69299651503712</v>
      </c>
      <c r="Q84" s="534">
        <f t="shared" si="24"/>
        <v>307.01308606199194</v>
      </c>
      <c r="R84" s="534">
        <f t="shared" si="24"/>
        <v>346.92478725005088</v>
      </c>
      <c r="S84" s="459"/>
      <c r="T84" s="462">
        <f>IF(ISERROR(+(M84/G84)^(1/(YEAR(M$76)-YEAR(G$76)))-1),"n/a",+(M84/G84)^(1/(YEAR(M$76)-YEAR(G$76)))-1)</f>
        <v>0.10969238381126556</v>
      </c>
      <c r="U84" s="433" t="s">
        <v>180</v>
      </c>
      <c r="V84" s="433" t="s">
        <v>181</v>
      </c>
      <c r="Z84" s="427"/>
      <c r="AA84" s="424"/>
      <c r="AB84" s="434"/>
      <c r="AC84" s="426"/>
      <c r="AD84" s="565"/>
      <c r="AE84" s="564"/>
    </row>
    <row r="85" spans="2:39" ht="15" customHeight="1" x14ac:dyDescent="0.25">
      <c r="F85" s="405"/>
      <c r="G85" s="405"/>
      <c r="N85" s="577"/>
      <c r="O85" s="577"/>
      <c r="P85" s="577"/>
      <c r="Q85" s="577"/>
      <c r="R85" s="577"/>
      <c r="S85" s="459"/>
      <c r="U85" s="437" t="s">
        <v>182</v>
      </c>
      <c r="V85" s="437" t="s">
        <v>182</v>
      </c>
      <c r="Z85" s="427"/>
      <c r="AA85" s="424"/>
      <c r="AB85" s="434"/>
      <c r="AC85" s="426"/>
      <c r="AD85" s="565"/>
      <c r="AE85" s="564"/>
    </row>
    <row r="86" spans="2:39" ht="15" customHeight="1" x14ac:dyDescent="0.25">
      <c r="B86" s="1322" t="s">
        <v>183</v>
      </c>
      <c r="C86" s="1323"/>
      <c r="D86" s="1323"/>
      <c r="E86" s="1323"/>
      <c r="F86" s="1325"/>
      <c r="G86" s="1325"/>
      <c r="H86" s="1323"/>
      <c r="I86" s="1323"/>
      <c r="J86" s="1323"/>
      <c r="K86" s="1323"/>
      <c r="L86" s="1323"/>
      <c r="M86" s="1323"/>
      <c r="N86" s="577"/>
      <c r="O86" s="577"/>
      <c r="P86" s="577"/>
      <c r="Q86" s="577"/>
      <c r="R86" s="577"/>
      <c r="S86" s="459"/>
      <c r="U86" s="715"/>
      <c r="Z86" s="427"/>
      <c r="AA86" s="424"/>
      <c r="AB86" s="434"/>
      <c r="AC86" s="426"/>
      <c r="AD86" s="565"/>
      <c r="AE86" s="564"/>
    </row>
    <row r="87" spans="2:39" ht="15" customHeight="1" x14ac:dyDescent="0.25">
      <c r="B87" s="395" t="s">
        <v>176</v>
      </c>
      <c r="F87" s="405">
        <f>+F77</f>
        <v>260.39999999999998</v>
      </c>
      <c r="G87" s="405">
        <f>+G77</f>
        <v>290</v>
      </c>
      <c r="H87" s="434">
        <f>G87*(stub)</f>
        <v>0</v>
      </c>
      <c r="I87" s="434">
        <f t="shared" ref="I87:R87" si="25">+I77</f>
        <v>327.7</v>
      </c>
      <c r="J87" s="434">
        <f t="shared" si="25"/>
        <v>370.30099999999993</v>
      </c>
      <c r="K87" s="434">
        <f t="shared" si="25"/>
        <v>418.4401299999999</v>
      </c>
      <c r="L87" s="434">
        <f t="shared" si="25"/>
        <v>472.83734689999983</v>
      </c>
      <c r="M87" s="434">
        <f t="shared" si="25"/>
        <v>534.30620199699979</v>
      </c>
      <c r="N87" s="534">
        <f t="shared" si="25"/>
        <v>603.76600825660967</v>
      </c>
      <c r="O87" s="534">
        <f t="shared" si="25"/>
        <v>682.25558932996887</v>
      </c>
      <c r="P87" s="534">
        <f t="shared" si="25"/>
        <v>770.94881594286471</v>
      </c>
      <c r="Q87" s="534">
        <f t="shared" si="25"/>
        <v>871.17216201543704</v>
      </c>
      <c r="R87" s="534">
        <f t="shared" si="25"/>
        <v>984.42454307744379</v>
      </c>
      <c r="S87" s="459"/>
      <c r="T87" s="462">
        <f>IF(ISERROR(+(M87/G87)^(1/(YEAR(M$76)-YEAR(G$76)))-1),"n/a",+(M87/G87)^(1/(YEAR(M$76)-YEAR(G$76)))-1)</f>
        <v>0.12999999999999989</v>
      </c>
      <c r="U87" s="715"/>
      <c r="W87" s="437" t="s">
        <v>184</v>
      </c>
      <c r="X87" s="437" t="s">
        <v>185</v>
      </c>
      <c r="Z87" s="427"/>
      <c r="AA87" s="424"/>
      <c r="AB87" s="434"/>
      <c r="AC87" s="426"/>
      <c r="AD87" s="565"/>
      <c r="AE87" s="564"/>
    </row>
    <row r="88" spans="2:39" ht="15" customHeight="1" x14ac:dyDescent="0.25">
      <c r="B88" s="395" t="s">
        <v>186</v>
      </c>
      <c r="F88" s="405"/>
      <c r="G88" s="405"/>
      <c r="H88" s="452"/>
      <c r="I88" s="452">
        <f t="shared" ref="I88:R88" si="26">I89-I87</f>
        <v>-197.411</v>
      </c>
      <c r="J88" s="452">
        <f t="shared" si="26"/>
        <v>-223.07442999999995</v>
      </c>
      <c r="K88" s="452">
        <f t="shared" si="26"/>
        <v>-252.07410589999992</v>
      </c>
      <c r="L88" s="452">
        <f t="shared" si="26"/>
        <v>-284.84373966699991</v>
      </c>
      <c r="M88" s="452">
        <f t="shared" si="26"/>
        <v>-321.87342582370991</v>
      </c>
      <c r="N88" s="572">
        <f t="shared" si="26"/>
        <v>-363.71697118079209</v>
      </c>
      <c r="O88" s="572">
        <f t="shared" si="26"/>
        <v>-411.00017743429504</v>
      </c>
      <c r="P88" s="572">
        <f t="shared" si="26"/>
        <v>-464.43020050075336</v>
      </c>
      <c r="Q88" s="572">
        <f t="shared" si="26"/>
        <v>-524.80612656585117</v>
      </c>
      <c r="R88" s="572">
        <f t="shared" si="26"/>
        <v>-593.03092301941183</v>
      </c>
      <c r="S88" s="459"/>
      <c r="T88" s="462"/>
      <c r="Z88" s="427"/>
      <c r="AA88" s="424"/>
      <c r="AB88" s="434"/>
      <c r="AC88" s="426"/>
      <c r="AD88" s="565"/>
      <c r="AE88" s="564"/>
      <c r="AF88" s="579"/>
      <c r="AG88" s="579"/>
      <c r="AH88" s="579"/>
      <c r="AI88" s="579"/>
      <c r="AJ88" s="579"/>
      <c r="AK88" s="579"/>
      <c r="AL88" s="579"/>
      <c r="AM88" s="579"/>
    </row>
    <row r="89" spans="2:39" ht="15" customHeight="1" x14ac:dyDescent="0.25">
      <c r="B89" s="400" t="s">
        <v>18</v>
      </c>
      <c r="C89" s="318"/>
      <c r="D89" s="318"/>
      <c r="F89" s="393">
        <f>+F78</f>
        <v>99.228793103448524</v>
      </c>
      <c r="G89" s="393">
        <f>+G78</f>
        <v>125</v>
      </c>
      <c r="H89" s="393">
        <f>G89*(stub)</f>
        <v>0</v>
      </c>
      <c r="I89" s="454">
        <f>+G89*EXP(LN(I78/G78)+$W$89)</f>
        <v>130.28899999999999</v>
      </c>
      <c r="J89" s="454">
        <f>+I89*EXP(LN(J78/I78)+$W$89)</f>
        <v>147.22656999999998</v>
      </c>
      <c r="K89" s="454">
        <f>+J89*EXP(LN(K78/J78)+$W$89)</f>
        <v>166.36602409999998</v>
      </c>
      <c r="L89" s="454">
        <f>+K89*EXP(LN(L78/K78)+$W$89)</f>
        <v>187.99360723299995</v>
      </c>
      <c r="M89" s="454">
        <f>+L89*EXP(LN(M78/L78)+$W$89)</f>
        <v>212.43277617328991</v>
      </c>
      <c r="N89" s="580">
        <f>+N78/M78*M89</f>
        <v>240.04903707581758</v>
      </c>
      <c r="O89" s="580">
        <f>+O78/N78*N89</f>
        <v>271.25541189567383</v>
      </c>
      <c r="P89" s="580">
        <f>+P78/O78*O89</f>
        <v>306.51861544211135</v>
      </c>
      <c r="Q89" s="580">
        <f>+Q78/P78*P89</f>
        <v>346.36603544958581</v>
      </c>
      <c r="R89" s="580">
        <f>+R78/Q78*Q89</f>
        <v>391.3936200580319</v>
      </c>
      <c r="S89" s="581"/>
      <c r="T89" s="481">
        <f>+AF41</f>
        <v>0.1118912237987344</v>
      </c>
      <c r="U89" s="715">
        <f>+LN(M78/G78)</f>
        <v>0.53031185359395772</v>
      </c>
      <c r="V89" s="399">
        <f>+LN((1+T89)^5)</f>
        <v>0.53031185359395749</v>
      </c>
      <c r="W89" s="582">
        <f>+(V89-U89)/X89</f>
        <v>-4.4408920985006264E-17</v>
      </c>
      <c r="X89" s="420">
        <v>5</v>
      </c>
      <c r="Z89" s="427"/>
      <c r="AA89" s="424"/>
      <c r="AB89" s="434"/>
      <c r="AC89" s="426"/>
      <c r="AD89" s="565"/>
      <c r="AE89" s="564"/>
      <c r="AF89" s="583"/>
      <c r="AG89" s="579"/>
      <c r="AH89" s="579"/>
      <c r="AI89" s="579"/>
      <c r="AJ89" s="579"/>
      <c r="AK89" s="579"/>
      <c r="AL89" s="579"/>
      <c r="AM89" s="579"/>
    </row>
    <row r="90" spans="2:39" ht="15" customHeight="1" x14ac:dyDescent="0.25">
      <c r="B90" s="395" t="s">
        <v>360</v>
      </c>
      <c r="C90" s="318"/>
      <c r="D90" s="318"/>
      <c r="F90" s="405">
        <f t="shared" ref="F90:G92" si="27">F79</f>
        <v>0</v>
      </c>
      <c r="G90" s="405">
        <f t="shared" si="27"/>
        <v>0</v>
      </c>
      <c r="H90" s="405"/>
      <c r="I90" s="434">
        <f t="shared" ref="I90:R91" si="28">I79</f>
        <v>0</v>
      </c>
      <c r="J90" s="434">
        <f t="shared" si="28"/>
        <v>0</v>
      </c>
      <c r="K90" s="434">
        <f t="shared" si="28"/>
        <v>0</v>
      </c>
      <c r="L90" s="434">
        <f t="shared" si="28"/>
        <v>0</v>
      </c>
      <c r="M90" s="434">
        <f t="shared" si="28"/>
        <v>0</v>
      </c>
      <c r="N90" s="632"/>
      <c r="O90" s="632"/>
      <c r="P90" s="632"/>
      <c r="Q90" s="632"/>
      <c r="R90" s="632"/>
      <c r="S90" s="581"/>
      <c r="T90" s="493" t="str">
        <f>IF(ISERROR(+(M90/G90)^(1/(YEAR(M$76)-YEAR(G$76)))-1),"n/a",+(M90/G90)^(1/(YEAR(M$76)-YEAR(G$76)))-1)</f>
        <v>n/a</v>
      </c>
      <c r="U90" s="715"/>
      <c r="V90" s="399"/>
      <c r="W90" s="574"/>
      <c r="X90" s="420"/>
      <c r="Z90" s="427"/>
      <c r="AA90" s="424"/>
      <c r="AB90" s="434"/>
      <c r="AC90" s="426"/>
      <c r="AD90" s="565"/>
      <c r="AE90" s="564"/>
      <c r="AF90" s="583"/>
      <c r="AG90" s="579"/>
      <c r="AH90" s="579"/>
      <c r="AI90" s="579"/>
      <c r="AJ90" s="579"/>
      <c r="AK90" s="579"/>
      <c r="AL90" s="579"/>
      <c r="AM90" s="579"/>
    </row>
    <row r="91" spans="2:39" ht="15" customHeight="1" x14ac:dyDescent="0.25">
      <c r="B91" s="395" t="s">
        <v>177</v>
      </c>
      <c r="C91" s="318"/>
      <c r="D91" s="318"/>
      <c r="F91" s="405">
        <f t="shared" si="27"/>
        <v>0</v>
      </c>
      <c r="G91" s="405">
        <f t="shared" si="27"/>
        <v>0</v>
      </c>
      <c r="H91" s="405"/>
      <c r="I91" s="434">
        <f t="shared" si="28"/>
        <v>0</v>
      </c>
      <c r="J91" s="434">
        <f t="shared" si="28"/>
        <v>0</v>
      </c>
      <c r="K91" s="434">
        <f t="shared" si="28"/>
        <v>0</v>
      </c>
      <c r="L91" s="434">
        <f t="shared" si="28"/>
        <v>0</v>
      </c>
      <c r="M91" s="434">
        <f t="shared" si="28"/>
        <v>0</v>
      </c>
      <c r="N91" s="534">
        <f t="shared" si="28"/>
        <v>0</v>
      </c>
      <c r="O91" s="534">
        <f t="shared" si="28"/>
        <v>0</v>
      </c>
      <c r="P91" s="534">
        <f t="shared" si="28"/>
        <v>0</v>
      </c>
      <c r="Q91" s="534">
        <f t="shared" si="28"/>
        <v>0</v>
      </c>
      <c r="R91" s="534">
        <f t="shared" si="28"/>
        <v>0</v>
      </c>
      <c r="S91" s="581"/>
      <c r="T91" s="493" t="str">
        <f>IF(ISERROR(+(M91/G91)^(1/(YEAR(M$76)-YEAR(G$76)))-1),"n/a",+(M91/G91)^(1/(YEAR(M$76)-YEAR(G$76)))-1)</f>
        <v>n/a</v>
      </c>
      <c r="U91" s="715"/>
      <c r="Z91" s="427"/>
      <c r="AA91" s="424"/>
      <c r="AB91" s="434"/>
      <c r="AC91" s="426"/>
      <c r="AD91" s="565"/>
      <c r="AE91" s="564"/>
      <c r="AF91" s="583"/>
      <c r="AG91" s="579"/>
      <c r="AH91" s="579"/>
      <c r="AI91" s="579"/>
      <c r="AJ91" s="579"/>
      <c r="AK91" s="579"/>
      <c r="AL91" s="579"/>
      <c r="AM91" s="579"/>
    </row>
    <row r="92" spans="2:39" ht="15" customHeight="1" x14ac:dyDescent="0.25">
      <c r="B92" s="395" t="s">
        <v>178</v>
      </c>
      <c r="F92" s="570">
        <f t="shared" si="27"/>
        <v>-12</v>
      </c>
      <c r="G92" s="570">
        <f t="shared" si="27"/>
        <v>-13.1</v>
      </c>
      <c r="H92" s="570">
        <f>G92*(stub)</f>
        <v>0</v>
      </c>
      <c r="I92" s="452">
        <f t="shared" ref="I92:R92" si="29">I81</f>
        <v>-14.802999999999999</v>
      </c>
      <c r="J92" s="452">
        <f t="shared" si="29"/>
        <v>-16.727389999999996</v>
      </c>
      <c r="K92" s="452">
        <f t="shared" si="29"/>
        <v>-18.901950699999993</v>
      </c>
      <c r="L92" s="452">
        <f t="shared" si="29"/>
        <v>-21.35920429099999</v>
      </c>
      <c r="M92" s="452">
        <f t="shared" si="29"/>
        <v>-24.135900848829991</v>
      </c>
      <c r="N92" s="572">
        <f t="shared" si="29"/>
        <v>-27.273567959177882</v>
      </c>
      <c r="O92" s="572">
        <f t="shared" si="29"/>
        <v>-30.819131793871005</v>
      </c>
      <c r="P92" s="572">
        <f t="shared" si="29"/>
        <v>-34.825618927074231</v>
      </c>
      <c r="Q92" s="572">
        <f t="shared" si="29"/>
        <v>-39.352949387593881</v>
      </c>
      <c r="R92" s="572">
        <f t="shared" si="29"/>
        <v>-44.46883280798108</v>
      </c>
      <c r="S92" s="584"/>
      <c r="T92" s="462">
        <f>IF(ISERROR(+(M92/G92)^(1/(YEAR(M$76)-YEAR(G$76)))-1),"n/a",+(M92/G92)^(1/(YEAR(M$76)-YEAR(G$76)))-1)</f>
        <v>0.12999999999999989</v>
      </c>
      <c r="U92" s="715"/>
      <c r="V92" s="448"/>
      <c r="Z92" s="579"/>
      <c r="AA92" s="579"/>
      <c r="AB92" s="444"/>
      <c r="AC92" s="444"/>
      <c r="AD92" s="444"/>
      <c r="AE92" s="579"/>
      <c r="AF92" s="579"/>
      <c r="AG92" s="579"/>
      <c r="AH92" s="579"/>
      <c r="AI92" s="579"/>
      <c r="AJ92" s="579"/>
      <c r="AK92" s="579"/>
      <c r="AL92" s="579"/>
      <c r="AM92" s="579"/>
    </row>
    <row r="93" spans="2:39" ht="15" customHeight="1" x14ac:dyDescent="0.25">
      <c r="B93" s="400" t="s">
        <v>124</v>
      </c>
      <c r="C93" s="318"/>
      <c r="D93" s="318"/>
      <c r="F93" s="393">
        <f>F89+F90+F91+F92</f>
        <v>87.228793103448524</v>
      </c>
      <c r="G93" s="393">
        <f>G89+G90+G91+G92</f>
        <v>111.9</v>
      </c>
      <c r="H93" s="393">
        <f>H89+H90+H91+H92</f>
        <v>0</v>
      </c>
      <c r="I93" s="454">
        <f t="shared" ref="I93:R93" si="30">I89+I90+I91+I92</f>
        <v>115.48599999999999</v>
      </c>
      <c r="J93" s="454">
        <f t="shared" si="30"/>
        <v>130.49918</v>
      </c>
      <c r="K93" s="454">
        <f t="shared" si="30"/>
        <v>147.46407339999999</v>
      </c>
      <c r="L93" s="454">
        <f t="shared" si="30"/>
        <v>166.63440294199995</v>
      </c>
      <c r="M93" s="454">
        <f t="shared" si="30"/>
        <v>188.2968753244599</v>
      </c>
      <c r="N93" s="580">
        <f t="shared" si="30"/>
        <v>212.7754691166397</v>
      </c>
      <c r="O93" s="580">
        <f t="shared" si="30"/>
        <v>240.43628010180282</v>
      </c>
      <c r="P93" s="580">
        <f t="shared" si="30"/>
        <v>271.69299651503712</v>
      </c>
      <c r="Q93" s="580">
        <f t="shared" si="30"/>
        <v>307.01308606199194</v>
      </c>
      <c r="R93" s="580">
        <f t="shared" si="30"/>
        <v>346.92478725005083</v>
      </c>
      <c r="S93" s="581"/>
      <c r="T93" s="493">
        <f>IF(ISERROR(+(M93/G93)^(1/(YEAR(M$76)-YEAR(G$76)))-1),"n/a",+(M93/G93)^(1/(YEAR(M$76)-YEAR(G$76)))-1)</f>
        <v>0.10969238381126556</v>
      </c>
      <c r="U93" s="715"/>
      <c r="Z93" s="579"/>
      <c r="AA93" s="579"/>
      <c r="AB93" s="445"/>
      <c r="AC93" s="445"/>
      <c r="AD93" s="579"/>
      <c r="AE93" s="579"/>
      <c r="AF93" s="579"/>
      <c r="AG93" s="579"/>
      <c r="AH93" s="579"/>
      <c r="AI93" s="579"/>
      <c r="AJ93" s="579"/>
      <c r="AK93" s="579"/>
      <c r="AL93" s="579"/>
      <c r="AM93" s="579"/>
    </row>
    <row r="94" spans="2:39" ht="15" customHeight="1" x14ac:dyDescent="0.25">
      <c r="B94" s="395" t="s">
        <v>187</v>
      </c>
      <c r="G94" s="439"/>
      <c r="H94" s="426"/>
      <c r="I94" s="426">
        <f ca="1">-MIN($Y$30,$E$29+SUM($H$94:H94))</f>
        <v>-2.6785714285714284</v>
      </c>
      <c r="J94" s="426">
        <f ca="1">-MIN($Y$30,$E$29+SUM($H$94:I94))</f>
        <v>-2.6785714285714284</v>
      </c>
      <c r="K94" s="426">
        <f ca="1">-MIN($Y$30,$E$29+SUM($H$94:J94))</f>
        <v>-2.6785714285714284</v>
      </c>
      <c r="L94" s="426">
        <f ca="1">-MIN($Y$30,$E$29+SUM($H$94:K94))</f>
        <v>-2.6785714285714284</v>
      </c>
      <c r="M94" s="426">
        <f ca="1">-MIN($Y$30,$E$29+SUM($H$94:L94))</f>
        <v>-2.6785714285714284</v>
      </c>
      <c r="N94" s="585">
        <f ca="1">-MIN($Y$30,$E$29+SUM($H$94:M94))</f>
        <v>-2.6785714285714284</v>
      </c>
      <c r="O94" s="585">
        <f ca="1">-MIN($Y$30,$E$29+SUM($H$94:N94))</f>
        <v>-2.6785714285714284</v>
      </c>
      <c r="P94" s="585">
        <f ca="1">-MIN($Y$30,$E$29+SUM($H$94:O94))</f>
        <v>-3.5527136788005009E-15</v>
      </c>
      <c r="Q94" s="585">
        <f ca="1">-MIN($Y$30,$E$29+SUM($H$94:P94))</f>
        <v>0</v>
      </c>
      <c r="R94" s="585">
        <f ca="1">-MIN($Y$30,$E$29+SUM($H$94:Q94))</f>
        <v>0</v>
      </c>
      <c r="S94" s="584"/>
      <c r="T94" s="462"/>
      <c r="U94" s="715"/>
      <c r="Z94" s="579"/>
      <c r="AA94" s="579"/>
      <c r="AB94" s="579"/>
      <c r="AC94" s="444"/>
      <c r="AD94" s="579"/>
      <c r="AE94" s="579"/>
      <c r="AF94" s="579"/>
      <c r="AG94" s="579"/>
      <c r="AH94" s="579"/>
      <c r="AI94" s="579"/>
      <c r="AJ94" s="579"/>
      <c r="AK94" s="579"/>
      <c r="AL94" s="579"/>
      <c r="AM94" s="579"/>
    </row>
    <row r="95" spans="2:39" ht="15" customHeight="1" x14ac:dyDescent="0.25">
      <c r="B95" s="395" t="s">
        <v>188</v>
      </c>
      <c r="H95" s="434"/>
      <c r="I95" s="434">
        <f t="shared" ref="I95:R95" si="31">I83</f>
        <v>0</v>
      </c>
      <c r="J95" s="434">
        <f t="shared" si="31"/>
        <v>0</v>
      </c>
      <c r="K95" s="434">
        <f t="shared" si="31"/>
        <v>0</v>
      </c>
      <c r="L95" s="434">
        <f t="shared" si="31"/>
        <v>0</v>
      </c>
      <c r="M95" s="434">
        <f t="shared" si="31"/>
        <v>0</v>
      </c>
      <c r="N95" s="534">
        <f t="shared" si="31"/>
        <v>0</v>
      </c>
      <c r="O95" s="534">
        <f t="shared" si="31"/>
        <v>0</v>
      </c>
      <c r="P95" s="534">
        <f t="shared" si="31"/>
        <v>0</v>
      </c>
      <c r="Q95" s="534">
        <f t="shared" si="31"/>
        <v>0</v>
      </c>
      <c r="R95" s="534">
        <f t="shared" si="31"/>
        <v>0</v>
      </c>
      <c r="S95" s="584"/>
      <c r="T95" s="462"/>
      <c r="U95" s="715"/>
      <c r="X95" s="448"/>
      <c r="Z95" s="579"/>
      <c r="AA95" s="579"/>
      <c r="AB95" s="586"/>
      <c r="AC95" s="444"/>
      <c r="AD95" s="579"/>
      <c r="AE95" s="579"/>
      <c r="AF95" s="579"/>
      <c r="AG95" s="579"/>
      <c r="AH95" s="579"/>
      <c r="AI95" s="579"/>
      <c r="AJ95" s="579"/>
      <c r="AK95" s="579"/>
      <c r="AL95" s="579"/>
      <c r="AM95" s="579"/>
    </row>
    <row r="96" spans="2:39" ht="15" customHeight="1" x14ac:dyDescent="0.25">
      <c r="B96" s="395" t="s">
        <v>151</v>
      </c>
      <c r="G96" s="439"/>
      <c r="H96" s="452"/>
      <c r="I96" s="452">
        <f t="shared" ref="I96:R96" si="32">-$E$53*I77</f>
        <v>0</v>
      </c>
      <c r="J96" s="452">
        <f t="shared" si="32"/>
        <v>0</v>
      </c>
      <c r="K96" s="452">
        <f t="shared" si="32"/>
        <v>0</v>
      </c>
      <c r="L96" s="452">
        <f t="shared" si="32"/>
        <v>0</v>
      </c>
      <c r="M96" s="452">
        <f t="shared" si="32"/>
        <v>0</v>
      </c>
      <c r="N96" s="572">
        <f t="shared" si="32"/>
        <v>0</v>
      </c>
      <c r="O96" s="572">
        <f t="shared" si="32"/>
        <v>0</v>
      </c>
      <c r="P96" s="572">
        <f t="shared" si="32"/>
        <v>0</v>
      </c>
      <c r="Q96" s="572">
        <f t="shared" si="32"/>
        <v>0</v>
      </c>
      <c r="R96" s="572">
        <f t="shared" si="32"/>
        <v>0</v>
      </c>
      <c r="S96" s="459"/>
      <c r="AB96" s="586"/>
      <c r="AC96" s="444"/>
      <c r="AD96" s="524"/>
    </row>
    <row r="97" spans="2:39" ht="15" customHeight="1" x14ac:dyDescent="0.25">
      <c r="B97" s="400" t="s">
        <v>75</v>
      </c>
      <c r="C97" s="318"/>
      <c r="D97" s="318"/>
      <c r="F97" s="318"/>
      <c r="G97" s="587"/>
      <c r="H97" s="454"/>
      <c r="I97" s="454">
        <f t="shared" ref="I97:R97" ca="1" si="33">I93+I94+I96+I95</f>
        <v>112.80742857142856</v>
      </c>
      <c r="J97" s="454">
        <f t="shared" ca="1" si="33"/>
        <v>127.82060857142856</v>
      </c>
      <c r="K97" s="454">
        <f t="shared" ca="1" si="33"/>
        <v>144.78550197142857</v>
      </c>
      <c r="L97" s="454">
        <f t="shared" ca="1" si="33"/>
        <v>163.95583151342854</v>
      </c>
      <c r="M97" s="454">
        <f t="shared" ca="1" si="33"/>
        <v>185.61830389588849</v>
      </c>
      <c r="N97" s="580">
        <f t="shared" ca="1" si="33"/>
        <v>210.09689768806828</v>
      </c>
      <c r="O97" s="580">
        <f t="shared" ca="1" si="33"/>
        <v>237.75770867323141</v>
      </c>
      <c r="P97" s="580">
        <f t="shared" ca="1" si="33"/>
        <v>271.69299651503712</v>
      </c>
      <c r="Q97" s="580">
        <f t="shared" ca="1" si="33"/>
        <v>307.01308606199194</v>
      </c>
      <c r="R97" s="580">
        <f t="shared" ca="1" si="33"/>
        <v>346.92478725005083</v>
      </c>
      <c r="S97" s="581"/>
      <c r="AB97" s="586"/>
      <c r="AC97" s="444"/>
    </row>
    <row r="98" spans="2:39" ht="15" customHeight="1" x14ac:dyDescent="0.25">
      <c r="B98" s="395" t="s">
        <v>189</v>
      </c>
      <c r="G98" s="439"/>
      <c r="H98" s="434"/>
      <c r="I98" s="434">
        <f t="shared" ref="I98:R98" ca="1" si="34">-I254</f>
        <v>-46.875</v>
      </c>
      <c r="J98" s="434">
        <f t="shared" ca="1" si="34"/>
        <v>-45.913966917857145</v>
      </c>
      <c r="K98" s="434">
        <f t="shared" ca="1" si="34"/>
        <v>-44.630217474246429</v>
      </c>
      <c r="L98" s="434">
        <f t="shared" ca="1" si="34"/>
        <v>-42.975203489215723</v>
      </c>
      <c r="M98" s="434">
        <f t="shared" ca="1" si="34"/>
        <v>-40.955609475637985</v>
      </c>
      <c r="N98" s="534">
        <f t="shared" ca="1" si="34"/>
        <v>-38.540313646059346</v>
      </c>
      <c r="O98" s="534">
        <f t="shared" ca="1" si="34"/>
        <v>-35.640914867320738</v>
      </c>
      <c r="P98" s="534">
        <f t="shared" ca="1" si="34"/>
        <v>-32.206774492831983</v>
      </c>
      <c r="Q98" s="534">
        <f t="shared" ca="1" si="34"/>
        <v>-28.183260622259489</v>
      </c>
      <c r="R98" s="534">
        <f t="shared" ca="1" si="34"/>
        <v>-23.470429458781105</v>
      </c>
      <c r="S98" s="459"/>
      <c r="AB98" s="586"/>
      <c r="AC98" s="444"/>
    </row>
    <row r="99" spans="2:39" ht="15" customHeight="1" x14ac:dyDescent="0.25">
      <c r="B99" s="395" t="s">
        <v>190</v>
      </c>
      <c r="G99" s="439"/>
      <c r="H99" s="452"/>
      <c r="I99" s="452">
        <f t="shared" ref="I99:R99" ca="1" si="35">-I262</f>
        <v>-14.0625</v>
      </c>
      <c r="J99" s="452">
        <f t="shared" ca="1" si="35"/>
        <v>-15.1171875</v>
      </c>
      <c r="K99" s="452">
        <f t="shared" ca="1" si="35"/>
        <v>-16.2509765625</v>
      </c>
      <c r="L99" s="452">
        <f t="shared" ca="1" si="35"/>
        <v>-17.469799804687501</v>
      </c>
      <c r="M99" s="452">
        <f t="shared" ca="1" si="35"/>
        <v>-18.780034790039064</v>
      </c>
      <c r="N99" s="572">
        <f t="shared" ca="1" si="35"/>
        <v>-20.188537399291992</v>
      </c>
      <c r="O99" s="572">
        <f t="shared" ca="1" si="35"/>
        <v>-21.702677704238891</v>
      </c>
      <c r="P99" s="572">
        <f t="shared" ca="1" si="35"/>
        <v>-23.330378532056809</v>
      </c>
      <c r="Q99" s="572">
        <f t="shared" ca="1" si="35"/>
        <v>-25.080156921961066</v>
      </c>
      <c r="R99" s="572">
        <f t="shared" ca="1" si="35"/>
        <v>-26.961168691108149</v>
      </c>
      <c r="S99" s="459"/>
    </row>
    <row r="100" spans="2:39" ht="15" customHeight="1" x14ac:dyDescent="0.25">
      <c r="B100" s="400" t="s">
        <v>191</v>
      </c>
      <c r="C100" s="318"/>
      <c r="D100" s="318"/>
      <c r="F100" s="318"/>
      <c r="G100" s="588"/>
      <c r="H100" s="460"/>
      <c r="I100" s="460">
        <f t="shared" ref="I100:R100" ca="1" si="36">I98+I99</f>
        <v>-60.9375</v>
      </c>
      <c r="J100" s="460">
        <f t="shared" ca="1" si="36"/>
        <v>-61.031154417857145</v>
      </c>
      <c r="K100" s="460">
        <f t="shared" ca="1" si="36"/>
        <v>-60.881194036746429</v>
      </c>
      <c r="L100" s="460">
        <f t="shared" ca="1" si="36"/>
        <v>-60.445003293903227</v>
      </c>
      <c r="M100" s="460">
        <f t="shared" ca="1" si="36"/>
        <v>-59.735644265677053</v>
      </c>
      <c r="N100" s="589">
        <f t="shared" ca="1" si="36"/>
        <v>-58.728851045351334</v>
      </c>
      <c r="O100" s="589">
        <f t="shared" ca="1" si="36"/>
        <v>-57.343592571559626</v>
      </c>
      <c r="P100" s="589">
        <f t="shared" ca="1" si="36"/>
        <v>-55.537153024888795</v>
      </c>
      <c r="Q100" s="589">
        <f t="shared" ca="1" si="36"/>
        <v>-53.263417544220559</v>
      </c>
      <c r="R100" s="589">
        <f t="shared" ca="1" si="36"/>
        <v>-50.431598149889254</v>
      </c>
      <c r="S100" s="459"/>
      <c r="U100" s="716"/>
    </row>
    <row r="101" spans="2:39" ht="15" customHeight="1" x14ac:dyDescent="0.25">
      <c r="B101" s="400" t="s">
        <v>169</v>
      </c>
      <c r="G101" s="590"/>
      <c r="H101" s="454"/>
      <c r="I101" s="454">
        <f t="shared" ref="I101:R101" ca="1" si="37">+I97+I100</f>
        <v>51.869928571428559</v>
      </c>
      <c r="J101" s="454">
        <f t="shared" ca="1" si="37"/>
        <v>66.789454153571427</v>
      </c>
      <c r="K101" s="454">
        <f t="shared" ca="1" si="37"/>
        <v>83.904307934682151</v>
      </c>
      <c r="L101" s="454">
        <f t="shared" ca="1" si="37"/>
        <v>103.51082821952531</v>
      </c>
      <c r="M101" s="454">
        <f t="shared" ca="1" si="37"/>
        <v>125.88265963021144</v>
      </c>
      <c r="N101" s="580">
        <f t="shared" ca="1" si="37"/>
        <v>151.36804664271693</v>
      </c>
      <c r="O101" s="580">
        <f t="shared" ca="1" si="37"/>
        <v>180.41411610167177</v>
      </c>
      <c r="P101" s="580">
        <f t="shared" ca="1" si="37"/>
        <v>216.15584349014833</v>
      </c>
      <c r="Q101" s="580">
        <f t="shared" ca="1" si="37"/>
        <v>253.7496685177714</v>
      </c>
      <c r="R101" s="580">
        <f t="shared" ca="1" si="37"/>
        <v>296.49318910016154</v>
      </c>
      <c r="S101" s="581"/>
      <c r="T101" s="591"/>
      <c r="U101" s="716"/>
    </row>
    <row r="102" spans="2:39" ht="15" customHeight="1" x14ac:dyDescent="0.25">
      <c r="B102" s="395" t="s">
        <v>192</v>
      </c>
      <c r="G102" s="590"/>
      <c r="H102" s="452"/>
      <c r="I102" s="452">
        <f ca="1">-I117</f>
        <v>-18.430182142857142</v>
      </c>
      <c r="J102" s="452">
        <f t="shared" ref="J102:R102" ca="1" si="38">-J117</f>
        <v>-20.913159392857143</v>
      </c>
      <c r="K102" s="452">
        <f t="shared" ca="1" si="38"/>
        <v>-23.718923685357147</v>
      </c>
      <c r="L102" s="452">
        <f t="shared" ca="1" si="38"/>
        <v>-29.181480465527301</v>
      </c>
      <c r="M102" s="452">
        <f t="shared" ca="1" si="38"/>
        <v>-36.165673605062622</v>
      </c>
      <c r="N102" s="572">
        <f t="shared" ca="1" si="38"/>
        <v>-42.88914601050223</v>
      </c>
      <c r="O102" s="572">
        <f t="shared" ca="1" si="38"/>
        <v>-50.529198451477669</v>
      </c>
      <c r="P102" s="572">
        <f t="shared" ca="1" si="38"/>
        <v>-59.871555505551285</v>
      </c>
      <c r="Q102" s="572">
        <f t="shared" ca="1" si="38"/>
        <v>-69.707456359933119</v>
      </c>
      <c r="R102" s="572">
        <f t="shared" ca="1" si="38"/>
        <v>-80.863589447817432</v>
      </c>
      <c r="S102" s="459"/>
      <c r="T102" s="591"/>
      <c r="Z102" s="437"/>
      <c r="AA102" s="437"/>
      <c r="AB102" s="437"/>
      <c r="AC102" s="437"/>
      <c r="AD102" s="437"/>
      <c r="AE102" s="437"/>
      <c r="AF102" s="437"/>
      <c r="AG102" s="437"/>
      <c r="AH102" s="437"/>
      <c r="AI102" s="437"/>
      <c r="AJ102" s="437"/>
      <c r="AK102" s="437"/>
      <c r="AL102" s="437"/>
      <c r="AM102" s="437"/>
    </row>
    <row r="103" spans="2:39" ht="15" customHeight="1" x14ac:dyDescent="0.25">
      <c r="B103" s="400" t="s">
        <v>173</v>
      </c>
      <c r="G103" s="590"/>
      <c r="H103" s="454"/>
      <c r="I103" s="454">
        <f t="shared" ref="I103:R103" ca="1" si="39">+I101+I102</f>
        <v>33.439746428571418</v>
      </c>
      <c r="J103" s="454">
        <f t="shared" ca="1" si="39"/>
        <v>45.876294760714288</v>
      </c>
      <c r="K103" s="454">
        <f t="shared" ca="1" si="39"/>
        <v>60.185384249325004</v>
      </c>
      <c r="L103" s="454">
        <f t="shared" ca="1" si="39"/>
        <v>74.329347753998007</v>
      </c>
      <c r="M103" s="454">
        <f t="shared" ca="1" si="39"/>
        <v>89.716986025148813</v>
      </c>
      <c r="N103" s="580">
        <f t="shared" ca="1" si="39"/>
        <v>108.4789006322147</v>
      </c>
      <c r="O103" s="580">
        <f t="shared" ca="1" si="39"/>
        <v>129.8849176501941</v>
      </c>
      <c r="P103" s="580">
        <f t="shared" ca="1" si="39"/>
        <v>156.28428798459703</v>
      </c>
      <c r="Q103" s="580">
        <f t="shared" ca="1" si="39"/>
        <v>184.04221215783826</v>
      </c>
      <c r="R103" s="580">
        <f t="shared" ca="1" si="39"/>
        <v>215.6295996523441</v>
      </c>
      <c r="S103" s="581"/>
      <c r="T103" s="591"/>
      <c r="Z103" s="574"/>
      <c r="AA103" s="574"/>
      <c r="AB103" s="574"/>
      <c r="AC103" s="524"/>
      <c r="AD103" s="524"/>
      <c r="AE103" s="574"/>
      <c r="AF103" s="574"/>
      <c r="AG103" s="574"/>
      <c r="AH103" s="574"/>
      <c r="AI103" s="574"/>
      <c r="AJ103" s="574"/>
      <c r="AK103" s="574"/>
      <c r="AL103" s="574"/>
      <c r="AM103" s="574"/>
    </row>
    <row r="104" spans="2:39" ht="15" customHeight="1" x14ac:dyDescent="0.25">
      <c r="B104" s="456" t="s">
        <v>158</v>
      </c>
      <c r="G104" s="590"/>
      <c r="H104" s="502"/>
      <c r="I104" s="459">
        <f t="shared" ref="I104:R104" si="40">I89+I188</f>
        <v>112.20899999999999</v>
      </c>
      <c r="J104" s="459">
        <f t="shared" si="40"/>
        <v>127.15370199999998</v>
      </c>
      <c r="K104" s="459">
        <f t="shared" si="40"/>
        <v>144.08769441999999</v>
      </c>
      <c r="L104" s="459">
        <f t="shared" si="40"/>
        <v>163.27562730539995</v>
      </c>
      <c r="M104" s="459">
        <f t="shared" si="40"/>
        <v>185.01734070530591</v>
      </c>
      <c r="N104" s="534">
        <f t="shared" si="40"/>
        <v>209.65254148772618</v>
      </c>
      <c r="O104" s="534">
        <f t="shared" si="40"/>
        <v>236.90737188113059</v>
      </c>
      <c r="P104" s="534">
        <f t="shared" si="40"/>
        <v>267.70533022567747</v>
      </c>
      <c r="Q104" s="534">
        <f t="shared" si="40"/>
        <v>302.50702315501553</v>
      </c>
      <c r="R104" s="534">
        <f t="shared" si="40"/>
        <v>341.8329361651675</v>
      </c>
      <c r="S104" s="405"/>
      <c r="Z104" s="574"/>
      <c r="AA104" s="574"/>
      <c r="AB104" s="574"/>
      <c r="AC104" s="574"/>
      <c r="AD104" s="574"/>
      <c r="AE104" s="574"/>
      <c r="AF104" s="574"/>
      <c r="AG104" s="574"/>
      <c r="AH104" s="574"/>
      <c r="AI104" s="574"/>
      <c r="AJ104" s="574"/>
      <c r="AK104" s="574"/>
      <c r="AL104" s="574"/>
      <c r="AM104" s="574"/>
    </row>
    <row r="105" spans="2:39" ht="15" customHeight="1" x14ac:dyDescent="0.25">
      <c r="G105" s="590"/>
      <c r="H105" s="502"/>
      <c r="I105" s="502"/>
      <c r="J105" s="502"/>
      <c r="K105" s="502"/>
      <c r="L105" s="502"/>
      <c r="M105" s="502"/>
      <c r="N105" s="534"/>
      <c r="O105" s="534"/>
      <c r="P105" s="534"/>
      <c r="Q105" s="534"/>
      <c r="R105" s="534"/>
      <c r="X105" s="574"/>
      <c r="Y105" s="574"/>
      <c r="Z105" s="574"/>
      <c r="AA105" s="574"/>
      <c r="AB105" s="574"/>
      <c r="AC105" s="574"/>
      <c r="AD105" s="574"/>
      <c r="AE105" s="574"/>
      <c r="AF105" s="574"/>
      <c r="AG105" s="574"/>
      <c r="AH105" s="574"/>
      <c r="AI105" s="574"/>
      <c r="AJ105" s="574"/>
      <c r="AK105" s="574"/>
      <c r="AL105" s="574"/>
      <c r="AM105" s="574"/>
    </row>
    <row r="106" spans="2:39" ht="15" customHeight="1" x14ac:dyDescent="0.25">
      <c r="B106" s="505" t="s">
        <v>193</v>
      </c>
      <c r="H106" s="405"/>
      <c r="I106" s="405"/>
      <c r="J106" s="405"/>
      <c r="K106" s="405"/>
      <c r="L106" s="405"/>
      <c r="M106" s="405"/>
      <c r="N106" s="534"/>
      <c r="O106" s="534"/>
      <c r="P106" s="534"/>
      <c r="Q106" s="534"/>
      <c r="R106" s="534"/>
      <c r="X106" s="574"/>
      <c r="Y106" s="574"/>
      <c r="Z106" s="574"/>
      <c r="AA106" s="574"/>
      <c r="AB106" s="574"/>
      <c r="AC106" s="574"/>
      <c r="AD106" s="574"/>
      <c r="AE106" s="574"/>
      <c r="AF106" s="574"/>
      <c r="AG106" s="574"/>
      <c r="AH106" s="574"/>
      <c r="AI106" s="574"/>
      <c r="AJ106" s="574"/>
      <c r="AK106" s="574"/>
      <c r="AL106" s="574"/>
      <c r="AM106" s="574"/>
    </row>
    <row r="107" spans="2:39" ht="15" customHeight="1" x14ac:dyDescent="0.25">
      <c r="B107" s="395" t="s">
        <v>75</v>
      </c>
      <c r="H107" s="434"/>
      <c r="I107" s="434">
        <f t="shared" ref="I107:R107" ca="1" si="41">I97</f>
        <v>112.80742857142856</v>
      </c>
      <c r="J107" s="434">
        <f t="shared" ca="1" si="41"/>
        <v>127.82060857142856</v>
      </c>
      <c r="K107" s="434">
        <f t="shared" ca="1" si="41"/>
        <v>144.78550197142857</v>
      </c>
      <c r="L107" s="434">
        <f t="shared" ca="1" si="41"/>
        <v>163.95583151342854</v>
      </c>
      <c r="M107" s="434">
        <f t="shared" ca="1" si="41"/>
        <v>185.61830389588849</v>
      </c>
      <c r="N107" s="534">
        <f t="shared" ca="1" si="41"/>
        <v>210.09689768806828</v>
      </c>
      <c r="O107" s="534">
        <f t="shared" ca="1" si="41"/>
        <v>237.75770867323141</v>
      </c>
      <c r="P107" s="534">
        <f t="shared" ca="1" si="41"/>
        <v>271.69299651503712</v>
      </c>
      <c r="Q107" s="534">
        <f t="shared" ca="1" si="41"/>
        <v>307.01308606199194</v>
      </c>
      <c r="R107" s="534">
        <f t="shared" ca="1" si="41"/>
        <v>346.92478725005083</v>
      </c>
      <c r="X107" s="574"/>
      <c r="Y107" s="574"/>
      <c r="Z107" s="574"/>
      <c r="AA107" s="574"/>
      <c r="AB107" s="574"/>
      <c r="AC107" s="574"/>
      <c r="AD107" s="574"/>
      <c r="AE107" s="574"/>
      <c r="AF107" s="574"/>
      <c r="AG107" s="574"/>
      <c r="AH107" s="574"/>
      <c r="AI107" s="574"/>
      <c r="AJ107" s="574"/>
      <c r="AK107" s="574"/>
      <c r="AL107" s="574"/>
      <c r="AM107" s="574"/>
    </row>
    <row r="108" spans="2:39" ht="15" customHeight="1" x14ac:dyDescent="0.25">
      <c r="B108" s="395" t="s">
        <v>194</v>
      </c>
      <c r="E108" s="806">
        <v>0.3</v>
      </c>
      <c r="F108" s="337" t="s">
        <v>482</v>
      </c>
      <c r="H108" s="570"/>
      <c r="I108" s="570">
        <f ca="1">-MIN(I78*$E$108,-I98-H113)</f>
        <v>-39.086699999999993</v>
      </c>
      <c r="J108" s="570">
        <f t="shared" ref="J108:R108" ca="1" si="42">-MIN(J78*$E$108,-J98-I113)</f>
        <v>-44.167970999999994</v>
      </c>
      <c r="K108" s="570">
        <f t="shared" ca="1" si="42"/>
        <v>-49.909807229999984</v>
      </c>
      <c r="L108" s="570">
        <f t="shared" ca="1" si="42"/>
        <v>-47.229909651319325</v>
      </c>
      <c r="M108" s="570">
        <f t="shared" ca="1" si="42"/>
        <v>-40.955609475637985</v>
      </c>
      <c r="N108" s="572">
        <f t="shared" ca="1" si="42"/>
        <v>-38.540313646059346</v>
      </c>
      <c r="O108" s="572">
        <f t="shared" ca="1" si="42"/>
        <v>-35.640914867320738</v>
      </c>
      <c r="P108" s="572">
        <f t="shared" ca="1" si="42"/>
        <v>-32.206774492831983</v>
      </c>
      <c r="Q108" s="572">
        <f t="shared" ca="1" si="42"/>
        <v>-28.183260622259489</v>
      </c>
      <c r="R108" s="572">
        <f t="shared" ca="1" si="42"/>
        <v>-23.470429458781105</v>
      </c>
      <c r="X108" s="574"/>
      <c r="Y108" s="574"/>
    </row>
    <row r="109" spans="2:39" ht="15" customHeight="1" x14ac:dyDescent="0.25">
      <c r="B109" s="395" t="s">
        <v>169</v>
      </c>
      <c r="H109" s="405"/>
      <c r="I109" s="405">
        <f t="shared" ref="I109:R109" ca="1" si="43">I107+I108</f>
        <v>73.720728571428566</v>
      </c>
      <c r="J109" s="405">
        <f t="shared" ca="1" si="43"/>
        <v>83.652637571428571</v>
      </c>
      <c r="K109" s="405">
        <f t="shared" ca="1" si="43"/>
        <v>94.875694741428589</v>
      </c>
      <c r="L109" s="405">
        <f t="shared" ca="1" si="43"/>
        <v>116.7259218621092</v>
      </c>
      <c r="M109" s="405">
        <f t="shared" ca="1" si="43"/>
        <v>144.66269442025049</v>
      </c>
      <c r="N109" s="534">
        <f t="shared" ca="1" si="43"/>
        <v>171.55658404200892</v>
      </c>
      <c r="O109" s="534">
        <f t="shared" ca="1" si="43"/>
        <v>202.11679380591067</v>
      </c>
      <c r="P109" s="534">
        <f t="shared" ca="1" si="43"/>
        <v>239.48622202220514</v>
      </c>
      <c r="Q109" s="534">
        <f t="shared" ca="1" si="43"/>
        <v>278.82982543973247</v>
      </c>
      <c r="R109" s="534">
        <f t="shared" ca="1" si="43"/>
        <v>323.45435779126973</v>
      </c>
    </row>
    <row r="110" spans="2:39" ht="15" customHeight="1" x14ac:dyDescent="0.25">
      <c r="B110" s="395" t="s">
        <v>195</v>
      </c>
      <c r="E110" s="806">
        <v>0.5</v>
      </c>
      <c r="H110" s="570"/>
      <c r="I110" s="570">
        <f ca="1">MAX(MIN(I109*$E$110,I121),0)</f>
        <v>0</v>
      </c>
      <c r="J110" s="570">
        <f ca="1">MAX(MIN(J109*$E$110,J121),0)</f>
        <v>0</v>
      </c>
      <c r="K110" s="570">
        <f ca="1">MAX(MIN(K109*$E$110,K121),0)</f>
        <v>0</v>
      </c>
      <c r="L110" s="570">
        <f ca="1">MAX(MIN(L109*$E$110,L121),0)</f>
        <v>0</v>
      </c>
      <c r="M110" s="570">
        <f ca="1">MAX(MIN(M109*$E$110,M121),0)</f>
        <v>0</v>
      </c>
      <c r="N110" s="572">
        <f ca="1">MAX(MIN(N109,N121),0)</f>
        <v>0</v>
      </c>
      <c r="O110" s="572">
        <f ca="1">MAX(MIN(O109,O121),0)</f>
        <v>0</v>
      </c>
      <c r="P110" s="572">
        <f ca="1">MAX(MIN(P109,P121),0)</f>
        <v>0</v>
      </c>
      <c r="Q110" s="572">
        <f ca="1">MAX(MIN(Q109,Q121),0)</f>
        <v>0</v>
      </c>
      <c r="R110" s="572">
        <f ca="1">MAX(MIN(R109,R121),0)</f>
        <v>0</v>
      </c>
    </row>
    <row r="111" spans="2:39" ht="15" customHeight="1" x14ac:dyDescent="0.25">
      <c r="B111" s="400" t="s">
        <v>196</v>
      </c>
      <c r="C111" s="318"/>
      <c r="D111" s="318"/>
      <c r="F111" s="318"/>
      <c r="G111" s="318"/>
      <c r="H111" s="393"/>
      <c r="I111" s="393">
        <f t="shared" ref="I111:R111" ca="1" si="44">I109-I110</f>
        <v>73.720728571428566</v>
      </c>
      <c r="J111" s="393">
        <f t="shared" ca="1" si="44"/>
        <v>83.652637571428571</v>
      </c>
      <c r="K111" s="393">
        <f t="shared" ca="1" si="44"/>
        <v>94.875694741428589</v>
      </c>
      <c r="L111" s="393">
        <f t="shared" ca="1" si="44"/>
        <v>116.7259218621092</v>
      </c>
      <c r="M111" s="393">
        <f t="shared" ca="1" si="44"/>
        <v>144.66269442025049</v>
      </c>
      <c r="N111" s="580">
        <f t="shared" ca="1" si="44"/>
        <v>171.55658404200892</v>
      </c>
      <c r="O111" s="580">
        <f t="shared" ca="1" si="44"/>
        <v>202.11679380591067</v>
      </c>
      <c r="P111" s="580">
        <f t="shared" ca="1" si="44"/>
        <v>239.48622202220514</v>
      </c>
      <c r="Q111" s="580">
        <f t="shared" ca="1" si="44"/>
        <v>278.82982543973247</v>
      </c>
      <c r="R111" s="580">
        <f t="shared" ca="1" si="44"/>
        <v>323.45435779126973</v>
      </c>
      <c r="Z111" s="574"/>
      <c r="AA111" s="574"/>
      <c r="AB111" s="574"/>
      <c r="AC111" s="574"/>
      <c r="AD111" s="574"/>
      <c r="AE111" s="574"/>
      <c r="AF111" s="574"/>
      <c r="AG111" s="574"/>
      <c r="AH111" s="574"/>
      <c r="AI111" s="574"/>
      <c r="AJ111" s="574"/>
      <c r="AK111" s="574"/>
      <c r="AL111" s="574"/>
      <c r="AM111" s="574"/>
    </row>
    <row r="112" spans="2:39" ht="15" customHeight="1" x14ac:dyDescent="0.25">
      <c r="B112" s="395"/>
      <c r="I112" s="439"/>
      <c r="J112" s="439"/>
      <c r="K112" s="439"/>
      <c r="L112" s="439"/>
      <c r="M112" s="439"/>
      <c r="N112" s="585"/>
      <c r="O112" s="585"/>
      <c r="P112" s="585"/>
      <c r="Q112" s="585"/>
      <c r="R112" s="585"/>
      <c r="X112" s="574"/>
      <c r="Y112" s="574"/>
      <c r="Z112" s="574"/>
      <c r="AA112" s="574"/>
      <c r="AB112" s="574"/>
      <c r="AC112" s="574"/>
      <c r="AD112" s="574"/>
      <c r="AE112" s="574"/>
      <c r="AF112" s="574"/>
      <c r="AG112" s="574"/>
      <c r="AH112" s="574"/>
      <c r="AI112" s="574"/>
      <c r="AJ112" s="574"/>
      <c r="AK112" s="574"/>
      <c r="AL112" s="574"/>
      <c r="AM112" s="574"/>
    </row>
    <row r="113" spans="1:39" ht="15" customHeight="1" x14ac:dyDescent="0.25">
      <c r="B113" s="395" t="s">
        <v>483</v>
      </c>
      <c r="I113" s="439">
        <f t="shared" ref="I113:R113" ca="1" si="45">H113+I98-I108</f>
        <v>-7.7883000000000067</v>
      </c>
      <c r="J113" s="439">
        <f t="shared" ca="1" si="45"/>
        <v>-9.5342959178571576</v>
      </c>
      <c r="K113" s="439">
        <f t="shared" ca="1" si="45"/>
        <v>-4.2547061621036022</v>
      </c>
      <c r="L113" s="439">
        <f t="shared" ca="1" si="45"/>
        <v>0</v>
      </c>
      <c r="M113" s="439">
        <f t="shared" ca="1" si="45"/>
        <v>0</v>
      </c>
      <c r="N113" s="585">
        <f t="shared" ca="1" si="45"/>
        <v>0</v>
      </c>
      <c r="O113" s="585">
        <f t="shared" ca="1" si="45"/>
        <v>0</v>
      </c>
      <c r="P113" s="585">
        <f t="shared" ca="1" si="45"/>
        <v>0</v>
      </c>
      <c r="Q113" s="585">
        <f t="shared" ca="1" si="45"/>
        <v>0</v>
      </c>
      <c r="R113" s="585">
        <f t="shared" ca="1" si="45"/>
        <v>0</v>
      </c>
      <c r="X113" s="574"/>
      <c r="Y113" s="574"/>
      <c r="Z113" s="574"/>
      <c r="AA113" s="574"/>
      <c r="AB113" s="574"/>
      <c r="AC113" s="574"/>
      <c r="AD113" s="574"/>
      <c r="AE113" s="574"/>
      <c r="AF113" s="574"/>
      <c r="AG113" s="574"/>
      <c r="AH113" s="574"/>
      <c r="AI113" s="574"/>
      <c r="AJ113" s="574"/>
      <c r="AK113" s="574"/>
      <c r="AL113" s="574"/>
      <c r="AM113" s="574"/>
    </row>
    <row r="114" spans="1:39" ht="15" customHeight="1" x14ac:dyDescent="0.25">
      <c r="B114" s="395"/>
      <c r="I114" s="439"/>
      <c r="J114" s="439"/>
      <c r="K114" s="439"/>
      <c r="L114" s="439"/>
      <c r="M114" s="439"/>
      <c r="N114" s="585"/>
      <c r="O114" s="585"/>
      <c r="P114" s="585"/>
      <c r="Q114" s="585"/>
      <c r="R114" s="585"/>
      <c r="X114" s="574"/>
      <c r="Y114" s="574"/>
      <c r="Z114" s="574"/>
      <c r="AA114" s="574"/>
      <c r="AB114" s="574"/>
      <c r="AC114" s="574"/>
      <c r="AD114" s="574"/>
      <c r="AE114" s="574"/>
      <c r="AF114" s="574"/>
      <c r="AG114" s="574"/>
      <c r="AH114" s="574"/>
      <c r="AI114" s="574"/>
      <c r="AJ114" s="574"/>
      <c r="AK114" s="574"/>
      <c r="AL114" s="574"/>
      <c r="AM114" s="574"/>
    </row>
    <row r="115" spans="1:39" ht="15" customHeight="1" x14ac:dyDescent="0.25">
      <c r="B115" s="395" t="s">
        <v>197</v>
      </c>
      <c r="H115" s="444">
        <f>E52</f>
        <v>0.25</v>
      </c>
      <c r="I115" s="444">
        <f t="shared" ref="I115:R115" si="46">H115</f>
        <v>0.25</v>
      </c>
      <c r="J115" s="444">
        <f t="shared" si="46"/>
        <v>0.25</v>
      </c>
      <c r="K115" s="444">
        <f t="shared" si="46"/>
        <v>0.25</v>
      </c>
      <c r="L115" s="444">
        <f t="shared" si="46"/>
        <v>0.25</v>
      </c>
      <c r="M115" s="444">
        <f t="shared" si="46"/>
        <v>0.25</v>
      </c>
      <c r="N115" s="592">
        <f t="shared" si="46"/>
        <v>0.25</v>
      </c>
      <c r="O115" s="592">
        <f t="shared" si="46"/>
        <v>0.25</v>
      </c>
      <c r="P115" s="592">
        <f t="shared" si="46"/>
        <v>0.25</v>
      </c>
      <c r="Q115" s="592">
        <f t="shared" si="46"/>
        <v>0.25</v>
      </c>
      <c r="R115" s="592">
        <f t="shared" si="46"/>
        <v>0.25</v>
      </c>
    </row>
    <row r="116" spans="1:39" ht="15" customHeight="1" x14ac:dyDescent="0.25">
      <c r="B116" s="395" t="s">
        <v>198</v>
      </c>
      <c r="H116" s="434"/>
      <c r="I116" s="434">
        <f t="shared" ref="I116:R116" ca="1" si="47">I111*I$115</f>
        <v>18.430182142857142</v>
      </c>
      <c r="J116" s="434">
        <f t="shared" ca="1" si="47"/>
        <v>20.913159392857143</v>
      </c>
      <c r="K116" s="434">
        <f t="shared" ca="1" si="47"/>
        <v>23.718923685357147</v>
      </c>
      <c r="L116" s="434">
        <f t="shared" ca="1" si="47"/>
        <v>29.181480465527301</v>
      </c>
      <c r="M116" s="434">
        <f t="shared" ca="1" si="47"/>
        <v>36.165673605062622</v>
      </c>
      <c r="N116" s="534">
        <f t="shared" ca="1" si="47"/>
        <v>42.88914601050223</v>
      </c>
      <c r="O116" s="534">
        <f t="shared" ca="1" si="47"/>
        <v>50.529198451477669</v>
      </c>
      <c r="P116" s="534">
        <f t="shared" ca="1" si="47"/>
        <v>59.871555505551285</v>
      </c>
      <c r="Q116" s="534">
        <f t="shared" ca="1" si="47"/>
        <v>69.707456359933119</v>
      </c>
      <c r="R116" s="534">
        <f t="shared" ca="1" si="47"/>
        <v>80.863589447817432</v>
      </c>
    </row>
    <row r="117" spans="1:39" ht="15" customHeight="1" x14ac:dyDescent="0.25">
      <c r="B117" s="395" t="s">
        <v>199</v>
      </c>
      <c r="H117" s="593"/>
      <c r="I117" s="593">
        <f t="shared" ref="I117:R117" ca="1" si="48">MAX(I116,0)</f>
        <v>18.430182142857142</v>
      </c>
      <c r="J117" s="593">
        <f t="shared" ca="1" si="48"/>
        <v>20.913159392857143</v>
      </c>
      <c r="K117" s="593">
        <f t="shared" ca="1" si="48"/>
        <v>23.718923685357147</v>
      </c>
      <c r="L117" s="593">
        <f t="shared" ca="1" si="48"/>
        <v>29.181480465527301</v>
      </c>
      <c r="M117" s="593">
        <f t="shared" ca="1" si="48"/>
        <v>36.165673605062622</v>
      </c>
      <c r="N117" s="534">
        <f t="shared" ca="1" si="48"/>
        <v>42.88914601050223</v>
      </c>
      <c r="O117" s="534">
        <f t="shared" ca="1" si="48"/>
        <v>50.529198451477669</v>
      </c>
      <c r="P117" s="534">
        <f t="shared" ca="1" si="48"/>
        <v>59.871555505551285</v>
      </c>
      <c r="Q117" s="534">
        <f t="shared" ca="1" si="48"/>
        <v>69.707456359933119</v>
      </c>
      <c r="R117" s="534">
        <f t="shared" ca="1" si="48"/>
        <v>80.863589447817432</v>
      </c>
    </row>
    <row r="118" spans="1:39" ht="15" customHeight="1" x14ac:dyDescent="0.25">
      <c r="B118" s="395" t="s">
        <v>200</v>
      </c>
      <c r="C118" s="456"/>
      <c r="D118" s="456"/>
      <c r="E118" s="456"/>
      <c r="F118" s="456"/>
      <c r="G118" s="456"/>
      <c r="H118" s="434"/>
      <c r="I118" s="434">
        <f t="shared" ref="I118:R118" ca="1" si="49">I$115*I109-I117</f>
        <v>0</v>
      </c>
      <c r="J118" s="434">
        <f t="shared" ca="1" si="49"/>
        <v>0</v>
      </c>
      <c r="K118" s="434">
        <f t="shared" ca="1" si="49"/>
        <v>0</v>
      </c>
      <c r="L118" s="434">
        <f t="shared" ca="1" si="49"/>
        <v>0</v>
      </c>
      <c r="M118" s="434">
        <f t="shared" ca="1" si="49"/>
        <v>0</v>
      </c>
      <c r="N118" s="534">
        <f t="shared" ca="1" si="49"/>
        <v>0</v>
      </c>
      <c r="O118" s="534">
        <f t="shared" ca="1" si="49"/>
        <v>0</v>
      </c>
      <c r="P118" s="534">
        <f t="shared" ca="1" si="49"/>
        <v>0</v>
      </c>
      <c r="Q118" s="534">
        <f t="shared" ca="1" si="49"/>
        <v>0</v>
      </c>
      <c r="R118" s="534">
        <f t="shared" ca="1" si="49"/>
        <v>0</v>
      </c>
    </row>
    <row r="119" spans="1:39" ht="15" customHeight="1" x14ac:dyDescent="0.25">
      <c r="B119" s="395"/>
      <c r="C119" s="456"/>
      <c r="D119" s="456"/>
      <c r="E119" s="456"/>
      <c r="F119" s="456"/>
      <c r="G119" s="456"/>
      <c r="H119" s="434"/>
      <c r="I119" s="434"/>
      <c r="J119" s="434"/>
      <c r="K119" s="434"/>
      <c r="L119" s="434"/>
      <c r="M119" s="434"/>
      <c r="N119" s="534"/>
      <c r="O119" s="534"/>
      <c r="P119" s="534"/>
      <c r="Q119" s="534"/>
      <c r="R119" s="534"/>
    </row>
    <row r="120" spans="1:39" ht="15" customHeight="1" x14ac:dyDescent="0.25">
      <c r="A120" s="342"/>
      <c r="B120" s="594" t="s">
        <v>201</v>
      </c>
      <c r="I120" s="439"/>
      <c r="J120" s="439"/>
      <c r="K120" s="439"/>
      <c r="L120" s="439"/>
      <c r="M120" s="439"/>
      <c r="N120" s="585"/>
      <c r="O120" s="585"/>
      <c r="P120" s="585"/>
      <c r="Q120" s="585"/>
      <c r="R120" s="585"/>
      <c r="U120" s="717"/>
      <c r="V120" s="595"/>
      <c r="Z120" s="595"/>
      <c r="AA120" s="595"/>
      <c r="AB120" s="595"/>
      <c r="AC120" s="595"/>
      <c r="AD120" s="595"/>
      <c r="AE120" s="595"/>
      <c r="AF120" s="595"/>
      <c r="AG120" s="595"/>
      <c r="AH120" s="595"/>
      <c r="AI120" s="595"/>
      <c r="AJ120" s="595"/>
      <c r="AK120" s="595"/>
      <c r="AL120" s="595"/>
      <c r="AM120" s="595"/>
    </row>
    <row r="121" spans="1:39" ht="15" customHeight="1" x14ac:dyDescent="0.25">
      <c r="A121" s="342"/>
      <c r="B121" s="596" t="s">
        <v>202</v>
      </c>
      <c r="C121" s="342"/>
      <c r="D121" s="342"/>
      <c r="E121" s="595"/>
      <c r="F121" s="342"/>
      <c r="G121" s="342"/>
      <c r="H121" s="342"/>
      <c r="I121" s="342">
        <f t="shared" ref="I121:R121" si="50">H124</f>
        <v>0</v>
      </c>
      <c r="J121" s="342">
        <f t="shared" ca="1" si="50"/>
        <v>0</v>
      </c>
      <c r="K121" s="342">
        <f t="shared" ca="1" si="50"/>
        <v>0</v>
      </c>
      <c r="L121" s="342">
        <f t="shared" ca="1" si="50"/>
        <v>0</v>
      </c>
      <c r="M121" s="342">
        <f t="shared" ca="1" si="50"/>
        <v>0</v>
      </c>
      <c r="N121" s="597">
        <f t="shared" ca="1" si="50"/>
        <v>0</v>
      </c>
      <c r="O121" s="597">
        <f t="shared" ca="1" si="50"/>
        <v>0</v>
      </c>
      <c r="P121" s="597">
        <f t="shared" ca="1" si="50"/>
        <v>0</v>
      </c>
      <c r="Q121" s="597">
        <f t="shared" ca="1" si="50"/>
        <v>0</v>
      </c>
      <c r="R121" s="597">
        <f t="shared" ca="1" si="50"/>
        <v>0</v>
      </c>
      <c r="S121" s="595"/>
      <c r="T121" s="595"/>
      <c r="U121" s="717"/>
      <c r="V121" s="595"/>
      <c r="Z121" s="595"/>
      <c r="AA121" s="595"/>
      <c r="AB121" s="595"/>
      <c r="AC121" s="595"/>
      <c r="AD121" s="595"/>
      <c r="AE121" s="595"/>
      <c r="AF121" s="595"/>
      <c r="AG121" s="595"/>
      <c r="AH121" s="595"/>
      <c r="AI121" s="595"/>
      <c r="AJ121" s="595"/>
      <c r="AK121" s="595"/>
      <c r="AL121" s="595"/>
      <c r="AM121" s="595"/>
    </row>
    <row r="122" spans="1:39" ht="15" customHeight="1" x14ac:dyDescent="0.25">
      <c r="A122" s="342"/>
      <c r="B122" s="598" t="s">
        <v>203</v>
      </c>
      <c r="C122" s="595"/>
      <c r="D122" s="595"/>
      <c r="E122" s="595"/>
      <c r="F122" s="595"/>
      <c r="G122" s="595"/>
      <c r="H122" s="595"/>
      <c r="I122" s="595">
        <f t="shared" ref="I122:R122" ca="1" si="51">-IF(I117&lt;0,0,MIN(0,I111))</f>
        <v>0</v>
      </c>
      <c r="J122" s="595">
        <f t="shared" ca="1" si="51"/>
        <v>0</v>
      </c>
      <c r="K122" s="595">
        <f t="shared" ca="1" si="51"/>
        <v>0</v>
      </c>
      <c r="L122" s="595">
        <f t="shared" ca="1" si="51"/>
        <v>0</v>
      </c>
      <c r="M122" s="595">
        <f t="shared" ca="1" si="51"/>
        <v>0</v>
      </c>
      <c r="N122" s="599">
        <f t="shared" ca="1" si="51"/>
        <v>0</v>
      </c>
      <c r="O122" s="599">
        <f t="shared" ca="1" si="51"/>
        <v>0</v>
      </c>
      <c r="P122" s="599">
        <f t="shared" ca="1" si="51"/>
        <v>0</v>
      </c>
      <c r="Q122" s="599">
        <f t="shared" ca="1" si="51"/>
        <v>0</v>
      </c>
      <c r="R122" s="599">
        <f t="shared" ca="1" si="51"/>
        <v>0</v>
      </c>
      <c r="S122" s="595"/>
      <c r="T122" s="595"/>
      <c r="U122" s="717"/>
      <c r="V122" s="595"/>
      <c r="W122" s="595"/>
      <c r="X122" s="595"/>
      <c r="Y122" s="595"/>
      <c r="Z122" s="595"/>
      <c r="AA122" s="595"/>
      <c r="AB122" s="595"/>
      <c r="AC122" s="595"/>
      <c r="AD122" s="595"/>
      <c r="AE122" s="595"/>
      <c r="AF122" s="595"/>
      <c r="AG122" s="595"/>
      <c r="AH122" s="595"/>
      <c r="AI122" s="595"/>
      <c r="AJ122" s="595"/>
      <c r="AK122" s="595"/>
      <c r="AL122" s="595"/>
      <c r="AM122" s="595"/>
    </row>
    <row r="123" spans="1:39" ht="15" customHeight="1" x14ac:dyDescent="0.25">
      <c r="A123" s="342"/>
      <c r="B123" s="598" t="s">
        <v>195</v>
      </c>
      <c r="C123" s="595"/>
      <c r="D123" s="595"/>
      <c r="E123" s="595"/>
      <c r="F123" s="595"/>
      <c r="G123" s="595"/>
      <c r="H123" s="600"/>
      <c r="I123" s="600">
        <f t="shared" ref="I123:R123" ca="1" si="52">-I110</f>
        <v>0</v>
      </c>
      <c r="J123" s="600">
        <f t="shared" ca="1" si="52"/>
        <v>0</v>
      </c>
      <c r="K123" s="600">
        <f t="shared" ca="1" si="52"/>
        <v>0</v>
      </c>
      <c r="L123" s="600">
        <f t="shared" ca="1" si="52"/>
        <v>0</v>
      </c>
      <c r="M123" s="600">
        <f t="shared" ca="1" si="52"/>
        <v>0</v>
      </c>
      <c r="N123" s="601">
        <f t="shared" ca="1" si="52"/>
        <v>0</v>
      </c>
      <c r="O123" s="601">
        <f t="shared" ca="1" si="52"/>
        <v>0</v>
      </c>
      <c r="P123" s="601">
        <f t="shared" ca="1" si="52"/>
        <v>0</v>
      </c>
      <c r="Q123" s="601">
        <f t="shared" ca="1" si="52"/>
        <v>0</v>
      </c>
      <c r="R123" s="601">
        <f t="shared" ca="1" si="52"/>
        <v>0</v>
      </c>
      <c r="S123" s="595"/>
      <c r="T123" s="595"/>
      <c r="U123" s="717"/>
      <c r="V123" s="595"/>
      <c r="W123" s="595"/>
      <c r="X123" s="595"/>
      <c r="Y123" s="595"/>
      <c r="Z123" s="595"/>
      <c r="AA123" s="595"/>
      <c r="AB123" s="595"/>
      <c r="AC123" s="595"/>
      <c r="AD123" s="595"/>
      <c r="AE123" s="595"/>
      <c r="AF123" s="595"/>
      <c r="AG123" s="595"/>
      <c r="AH123" s="595"/>
      <c r="AI123" s="595"/>
      <c r="AJ123" s="595"/>
      <c r="AK123" s="595"/>
      <c r="AL123" s="595"/>
      <c r="AM123" s="595"/>
    </row>
    <row r="124" spans="1:39" ht="15" customHeight="1" x14ac:dyDescent="0.25">
      <c r="B124" s="596" t="s">
        <v>204</v>
      </c>
      <c r="C124" s="342"/>
      <c r="D124" s="342"/>
      <c r="E124" s="595"/>
      <c r="F124" s="342"/>
      <c r="G124" s="342">
        <v>0</v>
      </c>
      <c r="H124" s="810"/>
      <c r="I124" s="342">
        <f t="shared" ref="I124:R124" ca="1" si="53">SUM(I121:I123)</f>
        <v>0</v>
      </c>
      <c r="J124" s="342">
        <f t="shared" ca="1" si="53"/>
        <v>0</v>
      </c>
      <c r="K124" s="342">
        <f t="shared" ca="1" si="53"/>
        <v>0</v>
      </c>
      <c r="L124" s="342">
        <f t="shared" ca="1" si="53"/>
        <v>0</v>
      </c>
      <c r="M124" s="342">
        <f t="shared" ca="1" si="53"/>
        <v>0</v>
      </c>
      <c r="N124" s="597">
        <f t="shared" ca="1" si="53"/>
        <v>0</v>
      </c>
      <c r="O124" s="597">
        <f t="shared" ca="1" si="53"/>
        <v>0</v>
      </c>
      <c r="P124" s="597">
        <f t="shared" ca="1" si="53"/>
        <v>0</v>
      </c>
      <c r="Q124" s="597">
        <f t="shared" ca="1" si="53"/>
        <v>0</v>
      </c>
      <c r="R124" s="597">
        <f t="shared" ca="1" si="53"/>
        <v>0</v>
      </c>
      <c r="S124" s="595"/>
      <c r="T124" s="595"/>
      <c r="W124" s="595"/>
      <c r="X124" s="595"/>
      <c r="Y124" s="595"/>
    </row>
    <row r="125" spans="1:39" ht="15" customHeight="1" x14ac:dyDescent="0.25">
      <c r="B125" s="400"/>
      <c r="C125" s="318"/>
      <c r="D125" s="318"/>
      <c r="F125" s="318"/>
      <c r="G125" s="587"/>
      <c r="H125" s="602"/>
      <c r="I125" s="587"/>
      <c r="J125" s="587"/>
      <c r="K125" s="587"/>
      <c r="L125" s="587"/>
      <c r="M125" s="587"/>
      <c r="N125" s="603"/>
      <c r="O125" s="603"/>
      <c r="P125" s="603"/>
      <c r="Q125" s="603"/>
      <c r="R125" s="603"/>
      <c r="W125" s="595"/>
      <c r="X125" s="595"/>
      <c r="Y125" s="595"/>
    </row>
    <row r="126" spans="1:39" ht="15" hidden="1" customHeight="1" outlineLevel="1" x14ac:dyDescent="0.25">
      <c r="A126" s="326">
        <f>MAX(A$4:A125)+1</f>
        <v>3</v>
      </c>
      <c r="B126" s="400"/>
      <c r="C126" s="318"/>
      <c r="D126" s="318"/>
      <c r="F126" s="318"/>
      <c r="G126" s="587"/>
      <c r="H126" s="602"/>
      <c r="I126" s="587"/>
      <c r="J126" s="587"/>
      <c r="K126" s="587"/>
      <c r="L126" s="587"/>
      <c r="M126" s="587"/>
      <c r="N126" s="603"/>
      <c r="O126" s="603"/>
      <c r="P126" s="603"/>
      <c r="Q126" s="603"/>
      <c r="R126" s="603"/>
    </row>
    <row r="127" spans="1:39" ht="15" hidden="1" customHeight="1" outlineLevel="1" x14ac:dyDescent="0.25">
      <c r="A127" s="326"/>
      <c r="B127" s="372" t="str">
        <f>name&amp;" - Balance Sheet"</f>
        <v>Marle - Balance Sheet</v>
      </c>
      <c r="C127" s="373"/>
      <c r="D127" s="373"/>
      <c r="E127" s="373"/>
      <c r="F127" s="373"/>
      <c r="G127" s="373"/>
      <c r="H127" s="373"/>
      <c r="I127" s="373"/>
      <c r="J127" s="416">
        <f>+$AF$36</f>
        <v>2</v>
      </c>
      <c r="K127" s="417"/>
      <c r="L127" s="418"/>
      <c r="M127" s="373"/>
      <c r="N127" s="604"/>
      <c r="O127" s="604"/>
      <c r="P127" s="604"/>
      <c r="Q127" s="604"/>
      <c r="R127" s="604"/>
      <c r="S127" s="373"/>
      <c r="T127" s="419" t="str">
        <f>"Page "&amp;A126</f>
        <v>Page 3</v>
      </c>
    </row>
    <row r="128" spans="1:39" ht="15" hidden="1" customHeight="1" outlineLevel="1" x14ac:dyDescent="0.25">
      <c r="B128" s="427" t="str">
        <f>+$B$6</f>
        <v>(All numbers in EUR millions, unless otherwise stated, FYE September)</v>
      </c>
      <c r="J128" s="383"/>
      <c r="K128" s="383"/>
      <c r="L128" s="383"/>
      <c r="N128" s="577"/>
      <c r="O128" s="577"/>
      <c r="P128" s="577"/>
      <c r="Q128" s="577"/>
      <c r="R128" s="577"/>
      <c r="T128" s="605"/>
    </row>
    <row r="129" spans="2:24" ht="15" hidden="1" customHeight="1" outlineLevel="1" x14ac:dyDescent="0.25">
      <c r="G129" s="383" t="s">
        <v>205</v>
      </c>
      <c r="H129" s="606"/>
      <c r="N129" s="577"/>
      <c r="O129" s="607"/>
      <c r="P129" s="608"/>
      <c r="Q129" s="608"/>
      <c r="R129" s="585"/>
      <c r="S129" s="439"/>
      <c r="U129" s="704" t="s">
        <v>206</v>
      </c>
    </row>
    <row r="130" spans="2:24" ht="15" hidden="1" customHeight="1" outlineLevel="1" x14ac:dyDescent="0.25">
      <c r="B130" s="505" t="s">
        <v>207</v>
      </c>
      <c r="F130" s="609">
        <f>Y36</f>
        <v>46295</v>
      </c>
      <c r="G130" s="382" t="s">
        <v>208</v>
      </c>
      <c r="H130" s="610">
        <f t="shared" ref="H130:M130" si="54">H76</f>
        <v>0</v>
      </c>
      <c r="I130" s="611">
        <f t="shared" si="54"/>
        <v>46660</v>
      </c>
      <c r="J130" s="609">
        <f t="shared" si="54"/>
        <v>47026</v>
      </c>
      <c r="K130" s="609">
        <f t="shared" si="54"/>
        <v>47391</v>
      </c>
      <c r="L130" s="609">
        <f t="shared" si="54"/>
        <v>47756</v>
      </c>
      <c r="M130" s="609">
        <f t="shared" si="54"/>
        <v>48121</v>
      </c>
      <c r="N130" s="439"/>
      <c r="O130" s="439"/>
      <c r="P130" s="439"/>
      <c r="Q130" s="439"/>
      <c r="R130" s="439"/>
      <c r="S130" s="439"/>
      <c r="U130" s="704" t="s">
        <v>209</v>
      </c>
    </row>
    <row r="131" spans="2:24" ht="15" hidden="1" customHeight="1" outlineLevel="1" x14ac:dyDescent="0.25">
      <c r="B131" s="612"/>
      <c r="H131" s="613"/>
      <c r="N131" s="439"/>
      <c r="O131" s="439"/>
      <c r="P131" s="439"/>
      <c r="Q131" s="439"/>
      <c r="R131" s="439"/>
      <c r="S131" s="439"/>
      <c r="U131" s="718" t="s">
        <v>210</v>
      </c>
      <c r="V131" s="318"/>
      <c r="X131" s="534">
        <f ca="1">E26+E30</f>
        <v>1893.75</v>
      </c>
    </row>
    <row r="132" spans="2:24" ht="15" hidden="1" customHeight="1" outlineLevel="1" x14ac:dyDescent="0.25">
      <c r="B132" s="473" t="s">
        <v>211</v>
      </c>
      <c r="F132" s="795">
        <v>0</v>
      </c>
      <c r="G132" s="434">
        <f>+Y42</f>
        <v>0</v>
      </c>
      <c r="H132" s="614">
        <f t="shared" ref="H132:H137" si="55">F132+G132</f>
        <v>0</v>
      </c>
      <c r="I132" s="434">
        <f>+H132</f>
        <v>0</v>
      </c>
      <c r="J132" s="434">
        <f>+I132</f>
        <v>0</v>
      </c>
      <c r="K132" s="434">
        <f>+J132</f>
        <v>0</v>
      </c>
      <c r="L132" s="434">
        <f>+K132</f>
        <v>0</v>
      </c>
      <c r="M132" s="434">
        <f>+L132</f>
        <v>0</v>
      </c>
      <c r="N132" s="439"/>
      <c r="O132" s="439"/>
      <c r="P132" s="439"/>
      <c r="Q132" s="439"/>
      <c r="R132" s="439"/>
      <c r="S132" s="439"/>
      <c r="X132" s="572">
        <f>+F143-F156</f>
        <v>0</v>
      </c>
    </row>
    <row r="133" spans="2:24" ht="15" hidden="1" customHeight="1" outlineLevel="1" x14ac:dyDescent="0.25">
      <c r="B133" s="473" t="s">
        <v>212</v>
      </c>
      <c r="F133" s="795">
        <v>0</v>
      </c>
      <c r="G133" s="497">
        <v>0</v>
      </c>
      <c r="H133" s="614">
        <f t="shared" si="55"/>
        <v>0</v>
      </c>
      <c r="I133" s="434">
        <f ca="1">-I313-I132</f>
        <v>35.593817857142838</v>
      </c>
      <c r="J133" s="434">
        <f ca="1">-J313-J132</f>
        <v>83.140093546428545</v>
      </c>
      <c r="K133" s="434">
        <f ca="1">-K313-K132</f>
        <v>144.43690780682496</v>
      </c>
      <c r="L133" s="434">
        <f ca="1">-L313-L132</f>
        <v>219.23668608748193</v>
      </c>
      <c r="M133" s="434">
        <f ca="1">-M313-M132</f>
        <v>308.69208718298728</v>
      </c>
      <c r="N133" s="439"/>
      <c r="O133" s="439"/>
      <c r="P133" s="439"/>
      <c r="Q133" s="439"/>
      <c r="R133" s="439"/>
      <c r="S133" s="439"/>
      <c r="W133" s="318"/>
      <c r="X133" s="580">
        <f ca="1">SUM(X131:X132)</f>
        <v>1893.75</v>
      </c>
    </row>
    <row r="134" spans="2:24" ht="15" hidden="1" customHeight="1" outlineLevel="1" x14ac:dyDescent="0.25">
      <c r="B134" s="473" t="s">
        <v>213</v>
      </c>
      <c r="F134" s="795">
        <v>0</v>
      </c>
      <c r="G134" s="497">
        <v>0</v>
      </c>
      <c r="H134" s="614">
        <f t="shared" si="55"/>
        <v>0</v>
      </c>
      <c r="I134" s="434">
        <f>H134-I182</f>
        <v>11.309999999999997</v>
      </c>
      <c r="J134" s="434">
        <f>I134-J182</f>
        <v>24.090299999999978</v>
      </c>
      <c r="K134" s="434">
        <f>J134-K182</f>
        <v>38.532038999999969</v>
      </c>
      <c r="L134" s="434">
        <f>K134-L182</f>
        <v>54.851204069999952</v>
      </c>
      <c r="M134" s="434">
        <f>L134-M182</f>
        <v>73.291860599099934</v>
      </c>
      <c r="N134" s="439"/>
      <c r="O134" s="439"/>
      <c r="P134" s="439"/>
      <c r="Q134" s="439"/>
      <c r="R134" s="439"/>
      <c r="S134" s="439"/>
    </row>
    <row r="135" spans="2:24" ht="15" hidden="1" customHeight="1" outlineLevel="1" x14ac:dyDescent="0.25">
      <c r="B135" s="473" t="s">
        <v>214</v>
      </c>
      <c r="F135" s="795">
        <v>0</v>
      </c>
      <c r="G135" s="497">
        <v>0</v>
      </c>
      <c r="H135" s="615">
        <f t="shared" si="55"/>
        <v>0</v>
      </c>
      <c r="I135" s="434">
        <f>H135</f>
        <v>0</v>
      </c>
      <c r="J135" s="434">
        <f>I135</f>
        <v>0</v>
      </c>
      <c r="K135" s="434">
        <f>J135</f>
        <v>0</v>
      </c>
      <c r="L135" s="434">
        <f>K135</f>
        <v>0</v>
      </c>
      <c r="M135" s="434">
        <f>L135</f>
        <v>0</v>
      </c>
      <c r="N135" s="439"/>
      <c r="O135" s="439"/>
      <c r="P135" s="439"/>
      <c r="Q135" s="439"/>
      <c r="R135" s="439"/>
      <c r="S135" s="439"/>
    </row>
    <row r="136" spans="2:24" ht="15" hidden="1" customHeight="1" outlineLevel="1" x14ac:dyDescent="0.25">
      <c r="B136" s="473" t="s">
        <v>215</v>
      </c>
      <c r="F136" s="807">
        <f>-AL37</f>
        <v>0</v>
      </c>
      <c r="G136" s="497">
        <v>0</v>
      </c>
      <c r="H136" s="615">
        <f t="shared" si="55"/>
        <v>0</v>
      </c>
      <c r="I136" s="434">
        <f t="shared" ref="I136:M137" si="56">+H136</f>
        <v>0</v>
      </c>
      <c r="J136" s="434">
        <f t="shared" si="56"/>
        <v>0</v>
      </c>
      <c r="K136" s="434">
        <f t="shared" si="56"/>
        <v>0</v>
      </c>
      <c r="L136" s="434">
        <f t="shared" si="56"/>
        <v>0</v>
      </c>
      <c r="M136" s="434">
        <f t="shared" si="56"/>
        <v>0</v>
      </c>
      <c r="N136" s="439"/>
      <c r="O136" s="439"/>
      <c r="P136" s="439"/>
      <c r="Q136" s="439"/>
      <c r="R136" s="439"/>
      <c r="S136" s="426"/>
    </row>
    <row r="137" spans="2:24" ht="15" hidden="1" customHeight="1" outlineLevel="1" x14ac:dyDescent="0.25">
      <c r="B137" s="473" t="s">
        <v>216</v>
      </c>
      <c r="F137" s="794">
        <v>0</v>
      </c>
      <c r="G137" s="458">
        <v>0</v>
      </c>
      <c r="H137" s="616">
        <f t="shared" si="55"/>
        <v>0</v>
      </c>
      <c r="I137" s="452">
        <f t="shared" si="56"/>
        <v>0</v>
      </c>
      <c r="J137" s="452">
        <f t="shared" si="56"/>
        <v>0</v>
      </c>
      <c r="K137" s="452">
        <f t="shared" si="56"/>
        <v>0</v>
      </c>
      <c r="L137" s="452">
        <f t="shared" si="56"/>
        <v>0</v>
      </c>
      <c r="M137" s="452">
        <f t="shared" si="56"/>
        <v>0</v>
      </c>
      <c r="N137" s="439"/>
      <c r="O137" s="439"/>
      <c r="P137" s="439"/>
      <c r="Q137" s="439"/>
      <c r="R137" s="439"/>
      <c r="S137" s="439"/>
    </row>
    <row r="138" spans="2:24" ht="15" hidden="1" customHeight="1" outlineLevel="1" x14ac:dyDescent="0.25">
      <c r="B138" s="400" t="s">
        <v>217</v>
      </c>
      <c r="F138" s="454">
        <f t="shared" ref="F138:M138" si="57">SUM(F132:F137)</f>
        <v>0</v>
      </c>
      <c r="G138" s="454">
        <f t="shared" si="57"/>
        <v>0</v>
      </c>
      <c r="H138" s="617">
        <f t="shared" si="57"/>
        <v>0</v>
      </c>
      <c r="I138" s="454">
        <f t="shared" ca="1" si="57"/>
        <v>46.903817857142833</v>
      </c>
      <c r="J138" s="454">
        <f t="shared" ca="1" si="57"/>
        <v>107.23039354642853</v>
      </c>
      <c r="K138" s="454">
        <f t="shared" ca="1" si="57"/>
        <v>182.96894680682493</v>
      </c>
      <c r="L138" s="454">
        <f t="shared" ca="1" si="57"/>
        <v>274.08789015748187</v>
      </c>
      <c r="M138" s="454">
        <f t="shared" ca="1" si="57"/>
        <v>381.98394778208723</v>
      </c>
      <c r="N138" s="439"/>
      <c r="O138" s="439"/>
      <c r="P138" s="439"/>
      <c r="Q138" s="439"/>
      <c r="R138" s="439"/>
      <c r="S138" s="439"/>
    </row>
    <row r="139" spans="2:24" ht="15" hidden="1" customHeight="1" outlineLevel="1" x14ac:dyDescent="0.25">
      <c r="B139" s="473"/>
      <c r="F139" s="497"/>
      <c r="G139" s="405"/>
      <c r="H139" s="615"/>
      <c r="I139" s="405"/>
      <c r="J139" s="405"/>
      <c r="K139" s="405"/>
      <c r="L139" s="405"/>
      <c r="M139" s="405"/>
      <c r="N139" s="439"/>
      <c r="O139" s="439"/>
      <c r="P139" s="439"/>
      <c r="Q139" s="439"/>
      <c r="R139" s="439"/>
      <c r="S139" s="439"/>
      <c r="X139" s="484"/>
    </row>
    <row r="140" spans="2:24" ht="15" hidden="1" customHeight="1" outlineLevel="1" x14ac:dyDescent="0.25">
      <c r="B140" s="395" t="s">
        <v>218</v>
      </c>
      <c r="F140" s="795">
        <v>0</v>
      </c>
      <c r="G140" s="497">
        <v>0</v>
      </c>
      <c r="H140" s="614">
        <f>F140+G140</f>
        <v>0</v>
      </c>
      <c r="I140" s="434">
        <f>+H140+I92-(I186+I187+I188)</f>
        <v>3.2769999999999992</v>
      </c>
      <c r="J140" s="434">
        <f>+I140+J92-(J186+J187+J188)</f>
        <v>6.6224779999999992</v>
      </c>
      <c r="K140" s="434">
        <f>+J140+K92-(K186+K187+K188)</f>
        <v>9.9988569800000011</v>
      </c>
      <c r="L140" s="434">
        <f>+K140+L92-(L186+L187+L188)</f>
        <v>13.357632616599998</v>
      </c>
      <c r="M140" s="434">
        <f>+L140+M92-(M186+M187+M188)</f>
        <v>16.637167235753992</v>
      </c>
      <c r="N140" s="439"/>
      <c r="O140" s="439"/>
      <c r="P140" s="439"/>
      <c r="Q140" s="439"/>
      <c r="R140" s="439"/>
      <c r="S140" s="439"/>
      <c r="W140" s="484"/>
      <c r="X140" s="484"/>
    </row>
    <row r="141" spans="2:24" ht="15" hidden="1" customHeight="1" outlineLevel="1" x14ac:dyDescent="0.25">
      <c r="B141" s="395" t="s">
        <v>219</v>
      </c>
      <c r="F141" s="795">
        <v>0</v>
      </c>
      <c r="G141" s="497">
        <v>0</v>
      </c>
      <c r="H141" s="614">
        <f>F141+G141</f>
        <v>0</v>
      </c>
      <c r="I141" s="434">
        <f>+H141+I95</f>
        <v>0</v>
      </c>
      <c r="J141" s="434">
        <f>+I141+J95</f>
        <v>0</v>
      </c>
      <c r="K141" s="434">
        <f>+J141+K95</f>
        <v>0</v>
      </c>
      <c r="L141" s="434">
        <f>+K141+L95</f>
        <v>0</v>
      </c>
      <c r="M141" s="434">
        <f>+L141+M95</f>
        <v>0</v>
      </c>
      <c r="N141" s="439"/>
      <c r="O141" s="439"/>
      <c r="P141" s="439"/>
      <c r="Q141" s="439"/>
      <c r="R141" s="439"/>
      <c r="S141" s="439"/>
    </row>
    <row r="142" spans="2:24" ht="15" hidden="1" customHeight="1" outlineLevel="1" x14ac:dyDescent="0.25">
      <c r="B142" s="395" t="s">
        <v>220</v>
      </c>
      <c r="F142" s="795">
        <v>0</v>
      </c>
      <c r="G142" s="434">
        <f ca="1">E29</f>
        <v>18.75</v>
      </c>
      <c r="H142" s="614">
        <f ca="1">F142+G142</f>
        <v>18.75</v>
      </c>
      <c r="I142" s="434">
        <f ca="1">+H142+I94</f>
        <v>16.071428571428573</v>
      </c>
      <c r="J142" s="434">
        <f ca="1">+I142+J94</f>
        <v>13.392857142857144</v>
      </c>
      <c r="K142" s="434">
        <f ca="1">+J142+K94</f>
        <v>10.714285714285715</v>
      </c>
      <c r="L142" s="434">
        <f ca="1">+K142+L94</f>
        <v>8.0357142857142865</v>
      </c>
      <c r="M142" s="434">
        <f ca="1">+L142+M94</f>
        <v>5.3571428571428577</v>
      </c>
      <c r="N142" s="439"/>
      <c r="O142" s="439"/>
      <c r="P142" s="439"/>
      <c r="Q142" s="439"/>
      <c r="R142" s="439"/>
      <c r="S142" s="439"/>
    </row>
    <row r="143" spans="2:24" ht="15" hidden="1" customHeight="1" outlineLevel="1" x14ac:dyDescent="0.25">
      <c r="B143" s="395" t="s">
        <v>221</v>
      </c>
      <c r="F143" s="794">
        <v>0</v>
      </c>
      <c r="G143" s="452">
        <f ca="1">+X133-F143</f>
        <v>1893.75</v>
      </c>
      <c r="H143" s="618">
        <f t="shared" ref="H143:M143" ca="1" si="58">G143</f>
        <v>1893.75</v>
      </c>
      <c r="I143" s="452">
        <f t="shared" ca="1" si="58"/>
        <v>1893.75</v>
      </c>
      <c r="J143" s="452">
        <f t="shared" ca="1" si="58"/>
        <v>1893.75</v>
      </c>
      <c r="K143" s="452">
        <f t="shared" ca="1" si="58"/>
        <v>1893.75</v>
      </c>
      <c r="L143" s="452">
        <f t="shared" ca="1" si="58"/>
        <v>1893.75</v>
      </c>
      <c r="M143" s="452">
        <f t="shared" ca="1" si="58"/>
        <v>1893.75</v>
      </c>
      <c r="N143" s="439"/>
      <c r="O143" s="439"/>
      <c r="P143" s="439"/>
      <c r="Q143" s="439"/>
      <c r="R143" s="439"/>
      <c r="S143" s="439"/>
    </row>
    <row r="144" spans="2:24" ht="15" hidden="1" customHeight="1" outlineLevel="1" x14ac:dyDescent="0.25">
      <c r="B144" s="400" t="s">
        <v>222</v>
      </c>
      <c r="F144" s="454">
        <f t="shared" ref="F144:M144" si="59">SUM(F140:F143)+F138</f>
        <v>0</v>
      </c>
      <c r="G144" s="454">
        <f t="shared" ca="1" si="59"/>
        <v>1912.5</v>
      </c>
      <c r="H144" s="619">
        <f t="shared" ca="1" si="59"/>
        <v>1912.5</v>
      </c>
      <c r="I144" s="454">
        <f t="shared" ca="1" si="59"/>
        <v>1960.0022464285714</v>
      </c>
      <c r="J144" s="454">
        <f t="shared" ca="1" si="59"/>
        <v>2020.9957286892857</v>
      </c>
      <c r="K144" s="454">
        <f t="shared" ca="1" si="59"/>
        <v>2097.4320895011106</v>
      </c>
      <c r="L144" s="454">
        <f t="shared" ca="1" si="59"/>
        <v>2189.2312370597961</v>
      </c>
      <c r="M144" s="454">
        <f t="shared" ca="1" si="59"/>
        <v>2297.7282578749841</v>
      </c>
      <c r="N144" s="439"/>
      <c r="O144" s="439"/>
      <c r="P144" s="439"/>
      <c r="Q144" s="439"/>
      <c r="R144" s="439"/>
      <c r="S144" s="439"/>
    </row>
    <row r="145" spans="1:39" ht="15" hidden="1" customHeight="1" outlineLevel="1" x14ac:dyDescent="0.25">
      <c r="B145" s="473"/>
      <c r="F145" s="405"/>
      <c r="G145" s="405"/>
      <c r="H145" s="614"/>
      <c r="I145" s="405"/>
      <c r="J145" s="405"/>
      <c r="K145" s="405"/>
      <c r="L145" s="405"/>
      <c r="M145" s="405"/>
      <c r="N145" s="439"/>
      <c r="O145" s="439"/>
      <c r="P145" s="439"/>
      <c r="Q145" s="439"/>
      <c r="R145" s="439"/>
      <c r="S145" s="439"/>
    </row>
    <row r="146" spans="1:39" ht="15" hidden="1" customHeight="1" outlineLevel="1" x14ac:dyDescent="0.25">
      <c r="B146" s="473"/>
      <c r="F146" s="405"/>
      <c r="G146" s="405"/>
      <c r="H146" s="614"/>
      <c r="I146" s="405"/>
      <c r="J146" s="405"/>
      <c r="K146" s="405"/>
      <c r="L146" s="405"/>
      <c r="M146" s="405"/>
      <c r="N146" s="439"/>
      <c r="O146" s="439"/>
      <c r="P146" s="439"/>
      <c r="Q146" s="439"/>
      <c r="R146" s="439"/>
      <c r="S146" s="439"/>
    </row>
    <row r="147" spans="1:39" ht="15" hidden="1" customHeight="1" outlineLevel="1" x14ac:dyDescent="0.25">
      <c r="B147" s="395" t="s">
        <v>223</v>
      </c>
      <c r="F147" s="434">
        <f>AL35</f>
        <v>0</v>
      </c>
      <c r="G147" s="434">
        <f>-F147</f>
        <v>0</v>
      </c>
      <c r="H147" s="614">
        <f t="shared" ref="H147:M147" si="60">+G147</f>
        <v>0</v>
      </c>
      <c r="I147" s="434">
        <f t="shared" si="60"/>
        <v>0</v>
      </c>
      <c r="J147" s="434">
        <f t="shared" si="60"/>
        <v>0</v>
      </c>
      <c r="K147" s="434">
        <f t="shared" si="60"/>
        <v>0</v>
      </c>
      <c r="L147" s="434">
        <f t="shared" si="60"/>
        <v>0</v>
      </c>
      <c r="M147" s="434">
        <f t="shared" si="60"/>
        <v>0</v>
      </c>
      <c r="N147" s="439"/>
      <c r="O147" s="439"/>
      <c r="P147" s="439"/>
      <c r="Q147" s="439"/>
      <c r="R147" s="439"/>
      <c r="S147" s="439"/>
    </row>
    <row r="148" spans="1:39" ht="15" hidden="1" customHeight="1" outlineLevel="1" x14ac:dyDescent="0.25">
      <c r="B148" s="395" t="s">
        <v>113</v>
      </c>
      <c r="D148" s="620"/>
      <c r="F148" s="795">
        <v>0</v>
      </c>
      <c r="G148" s="434">
        <f ca="1">D15-D11</f>
        <v>937.5</v>
      </c>
      <c r="H148" s="614">
        <f t="shared" ref="H148:M148" ca="1" si="61">H318-H313</f>
        <v>937.5</v>
      </c>
      <c r="I148" s="434">
        <f ca="1">I318-I313</f>
        <v>951.5625</v>
      </c>
      <c r="J148" s="434">
        <f t="shared" ca="1" si="61"/>
        <v>966.6796875</v>
      </c>
      <c r="K148" s="434">
        <f t="shared" ca="1" si="61"/>
        <v>982.9306640625</v>
      </c>
      <c r="L148" s="434">
        <f t="shared" ca="1" si="61"/>
        <v>1000.4004638671875</v>
      </c>
      <c r="M148" s="434">
        <f t="shared" ca="1" si="61"/>
        <v>1019.1804986572265</v>
      </c>
      <c r="N148" s="439"/>
      <c r="O148" s="439"/>
      <c r="P148" s="439"/>
      <c r="Q148" s="439"/>
      <c r="R148" s="439"/>
      <c r="S148" s="426"/>
    </row>
    <row r="149" spans="1:39" ht="15" hidden="1" customHeight="1" outlineLevel="1" x14ac:dyDescent="0.25">
      <c r="B149" s="395" t="s">
        <v>224</v>
      </c>
      <c r="F149" s="497">
        <f>AL39</f>
        <v>0</v>
      </c>
      <c r="G149" s="497">
        <v>0</v>
      </c>
      <c r="H149" s="614">
        <f t="shared" ref="H149:M151" si="62">+G149</f>
        <v>0</v>
      </c>
      <c r="I149" s="434">
        <f t="shared" si="62"/>
        <v>0</v>
      </c>
      <c r="J149" s="434">
        <f t="shared" si="62"/>
        <v>0</v>
      </c>
      <c r="K149" s="434">
        <f t="shared" si="62"/>
        <v>0</v>
      </c>
      <c r="L149" s="434">
        <f t="shared" si="62"/>
        <v>0</v>
      </c>
      <c r="M149" s="434">
        <f t="shared" si="62"/>
        <v>0</v>
      </c>
      <c r="N149" s="439"/>
      <c r="O149" s="439"/>
      <c r="P149" s="439"/>
      <c r="Q149" s="439"/>
      <c r="R149" s="439"/>
      <c r="S149" s="426"/>
      <c r="W149" s="426"/>
      <c r="X149" s="426"/>
    </row>
    <row r="150" spans="1:39" ht="15" hidden="1" customHeight="1" outlineLevel="1" x14ac:dyDescent="0.25">
      <c r="B150" s="395" t="s">
        <v>225</v>
      </c>
      <c r="F150" s="795">
        <v>0</v>
      </c>
      <c r="G150" s="497">
        <v>0</v>
      </c>
      <c r="H150" s="614">
        <f>G150</f>
        <v>0</v>
      </c>
      <c r="I150" s="434">
        <f t="shared" si="62"/>
        <v>0</v>
      </c>
      <c r="J150" s="434">
        <f t="shared" si="62"/>
        <v>0</v>
      </c>
      <c r="K150" s="434">
        <f t="shared" si="62"/>
        <v>0</v>
      </c>
      <c r="L150" s="434">
        <f t="shared" si="62"/>
        <v>0</v>
      </c>
      <c r="M150" s="434">
        <f t="shared" si="62"/>
        <v>0</v>
      </c>
      <c r="N150" s="439"/>
      <c r="O150" s="439"/>
      <c r="P150" s="439"/>
      <c r="Q150" s="439"/>
      <c r="R150" s="439"/>
      <c r="S150" s="439"/>
    </row>
    <row r="151" spans="1:39" ht="15" hidden="1" customHeight="1" outlineLevel="1" x14ac:dyDescent="0.25">
      <c r="B151" s="473" t="s">
        <v>226</v>
      </c>
      <c r="F151" s="452">
        <f>AL38</f>
        <v>0</v>
      </c>
      <c r="G151" s="458">
        <v>0</v>
      </c>
      <c r="H151" s="618">
        <f>+G151</f>
        <v>0</v>
      </c>
      <c r="I151" s="452">
        <f t="shared" si="62"/>
        <v>0</v>
      </c>
      <c r="J151" s="452">
        <f t="shared" si="62"/>
        <v>0</v>
      </c>
      <c r="K151" s="452">
        <f t="shared" si="62"/>
        <v>0</v>
      </c>
      <c r="L151" s="452">
        <f t="shared" si="62"/>
        <v>0</v>
      </c>
      <c r="M151" s="452">
        <f t="shared" si="62"/>
        <v>0</v>
      </c>
      <c r="N151" s="439"/>
      <c r="O151" s="439"/>
      <c r="P151" s="439"/>
      <c r="Q151" s="439"/>
      <c r="R151" s="439"/>
      <c r="S151" s="426"/>
    </row>
    <row r="152" spans="1:39" ht="15" hidden="1" customHeight="1" outlineLevel="1" x14ac:dyDescent="0.25">
      <c r="B152" s="400" t="s">
        <v>227</v>
      </c>
      <c r="F152" s="454">
        <f>SUM(F147:F151)</f>
        <v>0</v>
      </c>
      <c r="G152" s="454">
        <f ca="1">SUM(G147:G151)</f>
        <v>937.5</v>
      </c>
      <c r="H152" s="619">
        <f t="shared" ref="H152:M152" ca="1" si="63">SUM(H147:H151)</f>
        <v>937.5</v>
      </c>
      <c r="I152" s="454">
        <f ca="1">SUM(I147:I151)</f>
        <v>951.5625</v>
      </c>
      <c r="J152" s="454">
        <f t="shared" ca="1" si="63"/>
        <v>966.6796875</v>
      </c>
      <c r="K152" s="454">
        <f t="shared" ca="1" si="63"/>
        <v>982.9306640625</v>
      </c>
      <c r="L152" s="454">
        <f t="shared" ca="1" si="63"/>
        <v>1000.4004638671875</v>
      </c>
      <c r="M152" s="454">
        <f t="shared" ca="1" si="63"/>
        <v>1019.1804986572265</v>
      </c>
      <c r="N152" s="439"/>
      <c r="O152" s="439"/>
      <c r="P152" s="439"/>
      <c r="Q152" s="439"/>
      <c r="R152" s="439"/>
      <c r="S152" s="439"/>
    </row>
    <row r="153" spans="1:39" ht="15" hidden="1" customHeight="1" outlineLevel="1" x14ac:dyDescent="0.25">
      <c r="B153" s="400"/>
      <c r="F153" s="497"/>
      <c r="G153" s="497"/>
      <c r="H153" s="614"/>
      <c r="I153" s="497"/>
      <c r="J153" s="434"/>
      <c r="K153" s="497"/>
      <c r="L153" s="497"/>
      <c r="M153" s="497"/>
      <c r="N153" s="439"/>
      <c r="O153" s="439"/>
      <c r="P153" s="439"/>
      <c r="Q153" s="439"/>
      <c r="R153" s="439"/>
      <c r="S153" s="439"/>
    </row>
    <row r="154" spans="1:39" ht="15" hidden="1" customHeight="1" outlineLevel="1" x14ac:dyDescent="0.25">
      <c r="B154" s="395" t="s">
        <v>228</v>
      </c>
      <c r="F154" s="434">
        <f>AL36</f>
        <v>0</v>
      </c>
      <c r="G154" s="497">
        <v>0</v>
      </c>
      <c r="H154" s="621">
        <f t="shared" ref="H154:M154" si="64">+G154</f>
        <v>0</v>
      </c>
      <c r="I154" s="434">
        <f t="shared" si="64"/>
        <v>0</v>
      </c>
      <c r="J154" s="434">
        <f t="shared" si="64"/>
        <v>0</v>
      </c>
      <c r="K154" s="434">
        <f t="shared" si="64"/>
        <v>0</v>
      </c>
      <c r="L154" s="434">
        <f t="shared" si="64"/>
        <v>0</v>
      </c>
      <c r="M154" s="434">
        <f t="shared" si="64"/>
        <v>0</v>
      </c>
      <c r="N154" s="439"/>
      <c r="O154" s="439"/>
      <c r="P154" s="439"/>
      <c r="Q154" s="439"/>
      <c r="R154" s="439"/>
      <c r="S154" s="426"/>
    </row>
    <row r="155" spans="1:39" ht="15" hidden="1" customHeight="1" outlineLevel="1" x14ac:dyDescent="0.25">
      <c r="B155" s="395" t="s">
        <v>90</v>
      </c>
      <c r="F155" s="795">
        <v>0</v>
      </c>
      <c r="G155" s="497">
        <v>0</v>
      </c>
      <c r="H155" s="621">
        <f t="shared" ref="H155:M155" si="65">G155</f>
        <v>0</v>
      </c>
      <c r="I155" s="434">
        <f t="shared" si="65"/>
        <v>0</v>
      </c>
      <c r="J155" s="434">
        <f t="shared" si="65"/>
        <v>0</v>
      </c>
      <c r="K155" s="434">
        <f t="shared" si="65"/>
        <v>0</v>
      </c>
      <c r="L155" s="434">
        <f t="shared" si="65"/>
        <v>0</v>
      </c>
      <c r="M155" s="434">
        <f t="shared" si="65"/>
        <v>0</v>
      </c>
      <c r="N155" s="439"/>
      <c r="O155" s="439"/>
      <c r="P155" s="439"/>
      <c r="Q155" s="439"/>
      <c r="R155" s="439"/>
      <c r="S155" s="439"/>
    </row>
    <row r="156" spans="1:39" s="318" customFormat="1" ht="15" hidden="1" customHeight="1" outlineLevel="1" x14ac:dyDescent="0.25">
      <c r="B156" s="395" t="s">
        <v>229</v>
      </c>
      <c r="C156" s="337"/>
      <c r="D156" s="337"/>
      <c r="E156" s="337"/>
      <c r="F156" s="452">
        <f>+F144-SUM(F147:F151,F154:F155)</f>
        <v>0</v>
      </c>
      <c r="G156" s="452">
        <f ca="1">-F156+D19+D18</f>
        <v>975</v>
      </c>
      <c r="H156" s="618">
        <f ca="1">G156</f>
        <v>975</v>
      </c>
      <c r="I156" s="452">
        <f ca="1">+H156+I103+I183-G234+I299</f>
        <v>1008.4397464285714</v>
      </c>
      <c r="J156" s="452">
        <f ca="1">+I156+J103+J183-H234+J299</f>
        <v>1054.3160411892857</v>
      </c>
      <c r="K156" s="452">
        <f ca="1">+J156+K103+K183+K299+H235</f>
        <v>1114.5014254386106</v>
      </c>
      <c r="L156" s="452">
        <f ca="1">+K156+L103+L183+L299+H236</f>
        <v>1188.8307731926086</v>
      </c>
      <c r="M156" s="452">
        <f ca="1">+L156+M103+M183+M299+H237</f>
        <v>1278.5477592177574</v>
      </c>
      <c r="N156" s="439"/>
      <c r="O156" s="439"/>
      <c r="P156" s="439"/>
      <c r="Q156" s="439"/>
      <c r="R156" s="439"/>
      <c r="S156" s="439"/>
      <c r="T156" s="337"/>
      <c r="U156" s="326"/>
      <c r="W156" s="337"/>
      <c r="X156" s="337"/>
      <c r="Y156" s="337"/>
      <c r="AA156" s="337"/>
    </row>
    <row r="157" spans="1:39" s="318" customFormat="1" ht="15" hidden="1" customHeight="1" outlineLevel="1" x14ac:dyDescent="0.25">
      <c r="B157" s="400" t="s">
        <v>44</v>
      </c>
      <c r="F157" s="454">
        <f>SUM(F154:F156)</f>
        <v>0</v>
      </c>
      <c r="G157" s="454">
        <f ca="1">SUM(G154:G156)</f>
        <v>975</v>
      </c>
      <c r="H157" s="622">
        <f ca="1">SUM(H154:H156)</f>
        <v>975</v>
      </c>
      <c r="I157" s="454">
        <f ca="1">SUM(I154:I156)</f>
        <v>1008.4397464285714</v>
      </c>
      <c r="J157" s="454">
        <f ca="1">SUM(J154:J156)</f>
        <v>1054.3160411892857</v>
      </c>
      <c r="K157" s="454">
        <f ca="1">SUM(K154:K156)-H236</f>
        <v>1114.5014254386106</v>
      </c>
      <c r="L157" s="454">
        <f ca="1">SUM(L154:L156)-H237</f>
        <v>1188.8307731926086</v>
      </c>
      <c r="M157" s="454">
        <f ca="1">SUM(M154:M156)</f>
        <v>1278.5477592177574</v>
      </c>
      <c r="N157" s="439"/>
      <c r="O157" s="439"/>
      <c r="P157" s="439"/>
      <c r="Q157" s="439"/>
      <c r="R157" s="439"/>
      <c r="S157" s="587"/>
      <c r="U157" s="326"/>
      <c r="W157" s="337"/>
      <c r="X157" s="337"/>
      <c r="Y157" s="337"/>
      <c r="AA157" s="337"/>
    </row>
    <row r="158" spans="1:39" s="318" customFormat="1" ht="15" hidden="1" customHeight="1" outlineLevel="1" x14ac:dyDescent="0.25">
      <c r="B158" s="400"/>
      <c r="F158" s="497"/>
      <c r="G158" s="497"/>
      <c r="H158" s="614"/>
      <c r="I158" s="497"/>
      <c r="J158" s="497"/>
      <c r="K158" s="497"/>
      <c r="L158" s="497"/>
      <c r="M158" s="497"/>
      <c r="N158" s="439"/>
      <c r="O158" s="439"/>
      <c r="P158" s="439"/>
      <c r="Q158" s="439"/>
      <c r="R158" s="439"/>
      <c r="S158" s="587"/>
      <c r="U158" s="326"/>
      <c r="AA158" s="337"/>
    </row>
    <row r="159" spans="1:39" s="405" customFormat="1" ht="15" hidden="1" customHeight="1" outlineLevel="1" x14ac:dyDescent="0.25">
      <c r="A159" s="343"/>
      <c r="B159" s="451" t="s">
        <v>230</v>
      </c>
      <c r="C159" s="318"/>
      <c r="D159" s="318"/>
      <c r="E159" s="318"/>
      <c r="F159" s="454">
        <f>+F157+SUM(F147:F151)</f>
        <v>0</v>
      </c>
      <c r="G159" s="454">
        <f ca="1">+G157+SUM(G147:G151)</f>
        <v>1912.5</v>
      </c>
      <c r="H159" s="619">
        <f t="shared" ref="H159:M159" ca="1" si="66">+H157+SUM(H147:H151)</f>
        <v>1912.5</v>
      </c>
      <c r="I159" s="454">
        <f ca="1">+I157+SUM(I147:I151)</f>
        <v>1960.0022464285714</v>
      </c>
      <c r="J159" s="454">
        <f t="shared" ca="1" si="66"/>
        <v>2020.9957286892857</v>
      </c>
      <c r="K159" s="454">
        <f t="shared" ca="1" si="66"/>
        <v>2097.4320895011106</v>
      </c>
      <c r="L159" s="454">
        <f t="shared" ca="1" si="66"/>
        <v>2189.2312370597961</v>
      </c>
      <c r="M159" s="454">
        <f t="shared" ca="1" si="66"/>
        <v>2297.7282578749837</v>
      </c>
      <c r="N159" s="439"/>
      <c r="O159" s="439"/>
      <c r="P159" s="439"/>
      <c r="Q159" s="439"/>
      <c r="R159" s="439"/>
      <c r="S159" s="587"/>
      <c r="T159" s="318"/>
      <c r="U159" s="719"/>
      <c r="V159" s="623"/>
      <c r="W159" s="318"/>
      <c r="X159" s="318"/>
      <c r="Y159" s="318"/>
      <c r="Z159" s="623"/>
      <c r="AA159" s="623"/>
      <c r="AB159" s="623"/>
      <c r="AC159" s="623"/>
      <c r="AD159" s="623"/>
      <c r="AE159" s="623"/>
      <c r="AF159" s="623"/>
      <c r="AG159" s="623"/>
      <c r="AH159" s="623"/>
      <c r="AI159" s="623"/>
      <c r="AJ159" s="623"/>
      <c r="AK159" s="623"/>
      <c r="AL159" s="623"/>
      <c r="AM159" s="623"/>
    </row>
    <row r="160" spans="1:39" ht="15" hidden="1" customHeight="1" outlineLevel="1" x14ac:dyDescent="0.25">
      <c r="B160" s="624" t="s">
        <v>231</v>
      </c>
      <c r="C160" s="623"/>
      <c r="D160" s="623"/>
      <c r="E160" s="625" t="b">
        <f ca="1">SUM(F160:M160)=0</f>
        <v>1</v>
      </c>
      <c r="F160" s="626">
        <f>+F144-F159</f>
        <v>0</v>
      </c>
      <c r="G160" s="626">
        <f ca="1">+G144-G159</f>
        <v>0</v>
      </c>
      <c r="H160" s="627">
        <f t="shared" ref="H160:M160" ca="1" si="67">+H144-H159</f>
        <v>0</v>
      </c>
      <c r="I160" s="626">
        <f t="shared" ca="1" si="67"/>
        <v>0</v>
      </c>
      <c r="J160" s="626">
        <f t="shared" ca="1" si="67"/>
        <v>0</v>
      </c>
      <c r="K160" s="626">
        <f t="shared" ca="1" si="67"/>
        <v>0</v>
      </c>
      <c r="L160" s="626">
        <f t="shared" ca="1" si="67"/>
        <v>0</v>
      </c>
      <c r="M160" s="626">
        <f t="shared" ca="1" si="67"/>
        <v>0</v>
      </c>
      <c r="N160" s="439"/>
      <c r="O160" s="439"/>
      <c r="P160" s="439"/>
      <c r="Q160" s="439"/>
      <c r="R160" s="439"/>
      <c r="S160" s="626"/>
      <c r="T160" s="623"/>
      <c r="W160" s="318"/>
      <c r="X160" s="318"/>
      <c r="Y160" s="318"/>
    </row>
    <row r="161" spans="1:25" ht="15" hidden="1" customHeight="1" outlineLevel="1" x14ac:dyDescent="0.25">
      <c r="B161" s="457" t="s">
        <v>232</v>
      </c>
      <c r="F161" s="434">
        <f>+F147+F148-F133-F132</f>
        <v>0</v>
      </c>
      <c r="G161" s="434">
        <f ca="1">+G147+G148-G133-G132</f>
        <v>937.5</v>
      </c>
      <c r="H161" s="614">
        <f t="shared" ref="H161:M161" ca="1" si="68">+H147+H148-H133-H132</f>
        <v>937.5</v>
      </c>
      <c r="I161" s="434">
        <f t="shared" ca="1" si="68"/>
        <v>915.96868214285712</v>
      </c>
      <c r="J161" s="434">
        <f t="shared" ca="1" si="68"/>
        <v>883.53959395357151</v>
      </c>
      <c r="K161" s="434">
        <f t="shared" ca="1" si="68"/>
        <v>838.49375625567507</v>
      </c>
      <c r="L161" s="434">
        <f t="shared" ca="1" si="68"/>
        <v>781.16377777970547</v>
      </c>
      <c r="M161" s="434">
        <f t="shared" ca="1" si="68"/>
        <v>710.48841147423923</v>
      </c>
      <c r="N161" s="534"/>
      <c r="O161" s="534"/>
      <c r="P161" s="534"/>
      <c r="Q161" s="534"/>
      <c r="R161" s="534"/>
      <c r="S161" s="426"/>
      <c r="W161" s="623"/>
      <c r="X161" s="623"/>
      <c r="Y161" s="623"/>
    </row>
    <row r="162" spans="1:25" ht="15" hidden="1" customHeight="1" outlineLevel="1" x14ac:dyDescent="0.25">
      <c r="B162" s="457"/>
      <c r="F162" s="434"/>
      <c r="G162" s="434"/>
      <c r="H162" s="434"/>
      <c r="I162" s="565">
        <f ca="1">I160-H160</f>
        <v>0</v>
      </c>
      <c r="J162" s="628">
        <f ca="1">J160-I160</f>
        <v>0</v>
      </c>
      <c r="K162" s="628">
        <f ca="1">K160-J160</f>
        <v>0</v>
      </c>
      <c r="L162" s="628">
        <f ca="1">L160-K160</f>
        <v>0</v>
      </c>
      <c r="M162" s="628">
        <f ca="1">M160-L160</f>
        <v>0</v>
      </c>
      <c r="N162" s="629"/>
      <c r="O162" s="629"/>
      <c r="P162" s="629"/>
      <c r="Q162" s="629"/>
      <c r="R162" s="629"/>
      <c r="S162" s="426"/>
    </row>
    <row r="163" spans="1:25" ht="15" hidden="1" customHeight="1" outlineLevel="1" x14ac:dyDescent="0.25">
      <c r="B163" s="457"/>
      <c r="F163" s="434"/>
      <c r="G163" s="434"/>
      <c r="H163" s="434"/>
      <c r="I163" s="426"/>
      <c r="J163" s="426"/>
      <c r="K163" s="426"/>
      <c r="L163" s="426"/>
      <c r="M163" s="426"/>
      <c r="N163" s="585"/>
      <c r="O163" s="585"/>
      <c r="P163" s="534"/>
      <c r="Q163" s="534"/>
      <c r="R163" s="534"/>
      <c r="S163" s="426"/>
    </row>
    <row r="164" spans="1:25" ht="15" hidden="1" customHeight="1" outlineLevel="1" x14ac:dyDescent="0.25">
      <c r="B164" s="457" t="s">
        <v>233</v>
      </c>
      <c r="F164" s="434"/>
      <c r="G164" s="434"/>
      <c r="H164" s="434"/>
      <c r="I164" s="434">
        <f t="shared" ref="I164:R164" ca="1" si="69">+I189-I178</f>
        <v>82.468817857142838</v>
      </c>
      <c r="J164" s="434">
        <f t="shared" ca="1" si="69"/>
        <v>94.421275689285707</v>
      </c>
      <c r="K164" s="434">
        <f t="shared" ca="1" si="69"/>
        <v>108.17181426039642</v>
      </c>
      <c r="L164" s="434">
        <f t="shared" ca="1" si="69"/>
        <v>121.67477828065697</v>
      </c>
      <c r="M164" s="434">
        <f t="shared" ca="1" si="69"/>
        <v>136.33040109550535</v>
      </c>
      <c r="N164" s="534">
        <f t="shared" ca="1" si="69"/>
        <v>154.26013995328168</v>
      </c>
      <c r="O164" s="534">
        <f t="shared" ca="1" si="69"/>
        <v>174.06538424032442</v>
      </c>
      <c r="P164" s="534">
        <f t="shared" ca="1" si="69"/>
        <v>195.89403224342544</v>
      </c>
      <c r="Q164" s="534">
        <f t="shared" ca="1" si="69"/>
        <v>221.42430235105124</v>
      </c>
      <c r="R164" s="534">
        <f t="shared" ca="1" si="69"/>
        <v>250.39820293996692</v>
      </c>
      <c r="S164" s="426"/>
    </row>
    <row r="165" spans="1:25" ht="15" hidden="1" customHeight="1" outlineLevel="1" x14ac:dyDescent="0.25">
      <c r="B165" s="457" t="s">
        <v>234</v>
      </c>
      <c r="F165" s="434"/>
      <c r="G165" s="434"/>
      <c r="H165" s="434"/>
      <c r="I165" s="434">
        <f t="shared" ref="I165:R165" ca="1" si="70">-I178-I194</f>
        <v>46.875</v>
      </c>
      <c r="J165" s="434">
        <f t="shared" ca="1" si="70"/>
        <v>46.875</v>
      </c>
      <c r="K165" s="434">
        <f t="shared" ca="1" si="70"/>
        <v>46.875</v>
      </c>
      <c r="L165" s="434">
        <f t="shared" ca="1" si="70"/>
        <v>46.875</v>
      </c>
      <c r="M165" s="434">
        <f t="shared" ca="1" si="70"/>
        <v>46.875</v>
      </c>
      <c r="N165" s="534">
        <f t="shared" ca="1" si="70"/>
        <v>46.875</v>
      </c>
      <c r="O165" s="534">
        <f t="shared" ca="1" si="70"/>
        <v>46.875</v>
      </c>
      <c r="P165" s="534">
        <f t="shared" ca="1" si="70"/>
        <v>46.875</v>
      </c>
      <c r="Q165" s="534">
        <f t="shared" ca="1" si="70"/>
        <v>46.875</v>
      </c>
      <c r="R165" s="534">
        <f t="shared" ca="1" si="70"/>
        <v>46.875</v>
      </c>
      <c r="S165" s="426"/>
    </row>
    <row r="166" spans="1:25" ht="15" hidden="1" customHeight="1" outlineLevel="1" x14ac:dyDescent="0.25">
      <c r="B166" s="457"/>
      <c r="F166" s="434"/>
      <c r="G166" s="434"/>
      <c r="H166" s="434"/>
      <c r="I166" s="434"/>
      <c r="J166" s="434"/>
      <c r="K166" s="434"/>
      <c r="L166" s="434"/>
      <c r="M166" s="434"/>
      <c r="N166" s="534"/>
      <c r="O166" s="534"/>
      <c r="P166" s="534"/>
      <c r="Q166" s="534"/>
      <c r="R166" s="534"/>
      <c r="S166" s="426"/>
    </row>
    <row r="167" spans="1:25" ht="15" customHeight="1" collapsed="1" x14ac:dyDescent="0.25">
      <c r="A167" s="326">
        <f>MAX(A$4:A166)+1</f>
        <v>4</v>
      </c>
      <c r="B167" s="400"/>
      <c r="C167" s="318"/>
      <c r="D167" s="318"/>
      <c r="J167" s="318"/>
      <c r="K167" s="587"/>
      <c r="L167" s="587"/>
      <c r="M167" s="587"/>
      <c r="N167" s="603"/>
      <c r="O167" s="603"/>
      <c r="P167" s="603"/>
      <c r="Q167" s="603"/>
      <c r="R167" s="603"/>
    </row>
    <row r="168" spans="1:25" ht="15" customHeight="1" x14ac:dyDescent="0.25">
      <c r="B168" s="372" t="str">
        <f>name&amp;" - Cash Flows"</f>
        <v>Marle - Cash Flows</v>
      </c>
      <c r="C168" s="373"/>
      <c r="D168" s="373"/>
      <c r="E168" s="373"/>
      <c r="F168" s="373"/>
      <c r="G168" s="373"/>
      <c r="H168" s="373"/>
      <c r="I168" s="373"/>
      <c r="J168" s="416">
        <f>+$AF$36</f>
        <v>2</v>
      </c>
      <c r="K168" s="417"/>
      <c r="L168" s="418"/>
      <c r="M168" s="373"/>
      <c r="N168" s="604"/>
      <c r="O168" s="604"/>
      <c r="P168" s="604"/>
      <c r="Q168" s="604"/>
      <c r="R168" s="604"/>
      <c r="S168" s="373"/>
      <c r="T168" s="419" t="str">
        <f>"Page "&amp;A167</f>
        <v>Page 4</v>
      </c>
    </row>
    <row r="169" spans="1:25" ht="15" customHeight="1" x14ac:dyDescent="0.25">
      <c r="B169" s="427" t="str">
        <f>+$B$6</f>
        <v>(All numbers in EUR millions, unless otherwise stated, FYE September)</v>
      </c>
      <c r="J169" s="383"/>
      <c r="K169" s="383"/>
      <c r="L169" s="383"/>
      <c r="N169" s="577"/>
      <c r="O169" s="577"/>
      <c r="P169" s="577"/>
      <c r="Q169" s="577"/>
      <c r="R169" s="577"/>
      <c r="S169" s="630"/>
      <c r="T169" s="424">
        <f ca="1">NOW()</f>
        <v>46140.552010648149</v>
      </c>
    </row>
    <row r="170" spans="1:25" ht="15" customHeight="1" x14ac:dyDescent="0.25">
      <c r="H170" s="631">
        <f>+Y36</f>
        <v>46295</v>
      </c>
      <c r="N170" s="577"/>
      <c r="O170" s="577"/>
      <c r="P170" s="577"/>
      <c r="Q170" s="577"/>
      <c r="R170" s="577"/>
    </row>
    <row r="171" spans="1:25" ht="15" customHeight="1" x14ac:dyDescent="0.25">
      <c r="B171" s="1322" t="s">
        <v>235</v>
      </c>
      <c r="C171" s="1323"/>
      <c r="D171" s="1323"/>
      <c r="E171" s="1323"/>
      <c r="F171" s="1324">
        <f>+EDATE(G171+1,-12)-1</f>
        <v>45930</v>
      </c>
      <c r="G171" s="1324">
        <f>+FYE</f>
        <v>46295</v>
      </c>
      <c r="H171" s="1324">
        <f>+G171</f>
        <v>46295</v>
      </c>
      <c r="I171" s="1324">
        <f>+EDATE(G171+1,12)-1</f>
        <v>46660</v>
      </c>
      <c r="J171" s="1324">
        <f t="shared" ref="J171:R171" si="71">+EDATE(I171+1,12)-1</f>
        <v>47026</v>
      </c>
      <c r="K171" s="1324">
        <f t="shared" si="71"/>
        <v>47391</v>
      </c>
      <c r="L171" s="1324">
        <f t="shared" si="71"/>
        <v>47756</v>
      </c>
      <c r="M171" s="1324">
        <f t="shared" si="71"/>
        <v>48121</v>
      </c>
      <c r="N171" s="568">
        <f t="shared" si="71"/>
        <v>48487</v>
      </c>
      <c r="O171" s="568">
        <f t="shared" si="71"/>
        <v>48852</v>
      </c>
      <c r="P171" s="568">
        <f t="shared" si="71"/>
        <v>49217</v>
      </c>
      <c r="Q171" s="568">
        <f t="shared" si="71"/>
        <v>49582</v>
      </c>
      <c r="R171" s="568">
        <f t="shared" si="71"/>
        <v>49948</v>
      </c>
    </row>
    <row r="172" spans="1:25" ht="15" customHeight="1" x14ac:dyDescent="0.25">
      <c r="B172" s="400" t="s">
        <v>18</v>
      </c>
      <c r="C172" s="318"/>
      <c r="D172" s="318"/>
      <c r="G172" s="587"/>
      <c r="H172" s="454">
        <f t="shared" ref="H172:R172" si="72">H89</f>
        <v>0</v>
      </c>
      <c r="I172" s="454">
        <f t="shared" si="72"/>
        <v>130.28899999999999</v>
      </c>
      <c r="J172" s="454">
        <f t="shared" si="72"/>
        <v>147.22656999999998</v>
      </c>
      <c r="K172" s="454">
        <f t="shared" si="72"/>
        <v>166.36602409999998</v>
      </c>
      <c r="L172" s="454">
        <f t="shared" si="72"/>
        <v>187.99360723299995</v>
      </c>
      <c r="M172" s="454">
        <f t="shared" si="72"/>
        <v>212.43277617328991</v>
      </c>
      <c r="N172" s="580">
        <f t="shared" si="72"/>
        <v>240.04903707581758</v>
      </c>
      <c r="O172" s="580">
        <f t="shared" si="72"/>
        <v>271.25541189567383</v>
      </c>
      <c r="P172" s="580">
        <f t="shared" si="72"/>
        <v>306.51861544211135</v>
      </c>
      <c r="Q172" s="580">
        <f t="shared" si="72"/>
        <v>346.36603544958581</v>
      </c>
      <c r="R172" s="580">
        <f t="shared" si="72"/>
        <v>391.3936200580319</v>
      </c>
      <c r="S172" s="581"/>
    </row>
    <row r="173" spans="1:25" ht="15" customHeight="1" x14ac:dyDescent="0.25">
      <c r="B173" s="395" t="s">
        <v>514</v>
      </c>
      <c r="C173" s="318"/>
      <c r="D173" s="318"/>
      <c r="F173" s="398">
        <f>F79</f>
        <v>0</v>
      </c>
      <c r="G173" s="398">
        <f>G79</f>
        <v>0</v>
      </c>
      <c r="H173" s="398">
        <f>H79</f>
        <v>0</v>
      </c>
      <c r="I173" s="398">
        <f t="shared" ref="I173:R173" si="73">I79</f>
        <v>0</v>
      </c>
      <c r="J173" s="398">
        <f t="shared" si="73"/>
        <v>0</v>
      </c>
      <c r="K173" s="398">
        <f t="shared" si="73"/>
        <v>0</v>
      </c>
      <c r="L173" s="398">
        <f t="shared" si="73"/>
        <v>0</v>
      </c>
      <c r="M173" s="398">
        <f t="shared" si="73"/>
        <v>0</v>
      </c>
      <c r="N173" s="632">
        <f t="shared" si="73"/>
        <v>0</v>
      </c>
      <c r="O173" s="632">
        <f t="shared" si="73"/>
        <v>0</v>
      </c>
      <c r="P173" s="632">
        <f t="shared" si="73"/>
        <v>0</v>
      </c>
      <c r="Q173" s="632">
        <f t="shared" si="73"/>
        <v>0</v>
      </c>
      <c r="R173" s="632">
        <f t="shared" si="73"/>
        <v>0</v>
      </c>
      <c r="S173" s="633"/>
    </row>
    <row r="174" spans="1:25" ht="15" customHeight="1" x14ac:dyDescent="0.25">
      <c r="B174" s="395" t="s">
        <v>177</v>
      </c>
      <c r="F174" s="405">
        <f>F80</f>
        <v>0</v>
      </c>
      <c r="G174" s="405">
        <f>G80</f>
        <v>0</v>
      </c>
      <c r="H174" s="405">
        <f t="shared" ref="H174:M174" si="74">H80</f>
        <v>0</v>
      </c>
      <c r="I174" s="405">
        <f t="shared" si="74"/>
        <v>0</v>
      </c>
      <c r="J174" s="405">
        <f t="shared" si="74"/>
        <v>0</v>
      </c>
      <c r="K174" s="405">
        <f t="shared" si="74"/>
        <v>0</v>
      </c>
      <c r="L174" s="405">
        <f t="shared" si="74"/>
        <v>0</v>
      </c>
      <c r="M174" s="405">
        <f t="shared" si="74"/>
        <v>0</v>
      </c>
      <c r="N174" s="534">
        <f>'LBO Link'!M116</f>
        <v>0</v>
      </c>
      <c r="O174" s="534">
        <f>'LBO Link'!N116</f>
        <v>0</v>
      </c>
      <c r="P174" s="534">
        <f>'LBO Link'!O116</f>
        <v>0</v>
      </c>
      <c r="Q174" s="534">
        <f>'LBO Link'!P116</f>
        <v>0</v>
      </c>
      <c r="R174" s="534">
        <f>'LBO Link'!Q116</f>
        <v>0</v>
      </c>
      <c r="S174" s="581"/>
    </row>
    <row r="175" spans="1:25" ht="15" customHeight="1" x14ac:dyDescent="0.25">
      <c r="B175" s="395" t="s">
        <v>151</v>
      </c>
      <c r="C175" s="318"/>
      <c r="D175" s="318"/>
      <c r="G175" s="587"/>
      <c r="H175" s="434">
        <f t="shared" ref="H175:R175" si="75">H96</f>
        <v>0</v>
      </c>
      <c r="I175" s="434">
        <f t="shared" si="75"/>
        <v>0</v>
      </c>
      <c r="J175" s="434">
        <f t="shared" si="75"/>
        <v>0</v>
      </c>
      <c r="K175" s="434">
        <f t="shared" si="75"/>
        <v>0</v>
      </c>
      <c r="L175" s="434">
        <f t="shared" si="75"/>
        <v>0</v>
      </c>
      <c r="M175" s="434">
        <f t="shared" si="75"/>
        <v>0</v>
      </c>
      <c r="N175" s="534">
        <f t="shared" si="75"/>
        <v>0</v>
      </c>
      <c r="O175" s="534">
        <f t="shared" si="75"/>
        <v>0</v>
      </c>
      <c r="P175" s="534">
        <f t="shared" si="75"/>
        <v>0</v>
      </c>
      <c r="Q175" s="534">
        <f t="shared" si="75"/>
        <v>0</v>
      </c>
      <c r="R175" s="534">
        <f t="shared" si="75"/>
        <v>0</v>
      </c>
      <c r="S175" s="633"/>
    </row>
    <row r="176" spans="1:25" ht="15" customHeight="1" x14ac:dyDescent="0.25">
      <c r="B176" s="395"/>
      <c r="C176" s="318"/>
      <c r="D176" s="318"/>
      <c r="G176" s="587"/>
      <c r="H176" s="405"/>
      <c r="I176" s="434"/>
      <c r="J176" s="434"/>
      <c r="K176" s="434"/>
      <c r="L176" s="434"/>
      <c r="M176" s="434"/>
      <c r="N176" s="534"/>
      <c r="O176" s="534"/>
      <c r="P176" s="534"/>
      <c r="Q176" s="534"/>
      <c r="R176" s="534"/>
      <c r="S176" s="633"/>
    </row>
    <row r="177" spans="2:30" ht="15" customHeight="1" x14ac:dyDescent="0.25">
      <c r="B177" s="395" t="s">
        <v>236</v>
      </c>
      <c r="C177" s="400"/>
      <c r="D177" s="318"/>
      <c r="G177" s="587"/>
      <c r="H177" s="398">
        <f t="shared" ref="H177:R177" ca="1" si="76">-H249</f>
        <v>0</v>
      </c>
      <c r="I177" s="398">
        <f t="shared" ca="1" si="76"/>
        <v>0</v>
      </c>
      <c r="J177" s="398">
        <f t="shared" ca="1" si="76"/>
        <v>0.96103308214285676</v>
      </c>
      <c r="K177" s="398">
        <f t="shared" ca="1" si="76"/>
        <v>2.2447825257535712</v>
      </c>
      <c r="L177" s="398">
        <f t="shared" ca="1" si="76"/>
        <v>3.8997965107842743</v>
      </c>
      <c r="M177" s="398">
        <f t="shared" ca="1" si="76"/>
        <v>5.9193905243620124</v>
      </c>
      <c r="N177" s="632">
        <f t="shared" ca="1" si="76"/>
        <v>8.3346863539406577</v>
      </c>
      <c r="O177" s="632">
        <f t="shared" ca="1" si="76"/>
        <v>11.234085132679263</v>
      </c>
      <c r="P177" s="632">
        <f t="shared" ca="1" si="76"/>
        <v>14.668225507168021</v>
      </c>
      <c r="Q177" s="632">
        <f t="shared" ca="1" si="76"/>
        <v>18.691739377740511</v>
      </c>
      <c r="R177" s="632">
        <f t="shared" ca="1" si="76"/>
        <v>23.404570541218895</v>
      </c>
      <c r="S177" s="633"/>
    </row>
    <row r="178" spans="2:30" ht="15" customHeight="1" x14ac:dyDescent="0.25">
      <c r="B178" s="395" t="s">
        <v>237</v>
      </c>
      <c r="C178" s="400"/>
      <c r="D178" s="318"/>
      <c r="G178" s="587"/>
      <c r="H178" s="570">
        <f t="shared" ref="H178:R178" ca="1" si="77">-H254+H249</f>
        <v>0</v>
      </c>
      <c r="I178" s="639">
        <f ca="1">-I254+I249</f>
        <v>-46.875</v>
      </c>
      <c r="J178" s="570">
        <f t="shared" ca="1" si="77"/>
        <v>-46.875</v>
      </c>
      <c r="K178" s="570">
        <f ca="1">-K254+K249</f>
        <v>-46.875</v>
      </c>
      <c r="L178" s="570">
        <f t="shared" ca="1" si="77"/>
        <v>-46.875</v>
      </c>
      <c r="M178" s="570">
        <f t="shared" ca="1" si="77"/>
        <v>-46.875</v>
      </c>
      <c r="N178" s="572">
        <f t="shared" ca="1" si="77"/>
        <v>-46.875</v>
      </c>
      <c r="O178" s="572">
        <f t="shared" ca="1" si="77"/>
        <v>-46.875</v>
      </c>
      <c r="P178" s="572">
        <f t="shared" ca="1" si="77"/>
        <v>-46.875</v>
      </c>
      <c r="Q178" s="572">
        <f t="shared" ca="1" si="77"/>
        <v>-46.875</v>
      </c>
      <c r="R178" s="572">
        <f t="shared" ca="1" si="77"/>
        <v>-46.875</v>
      </c>
      <c r="S178" s="633"/>
    </row>
    <row r="179" spans="2:30" ht="15" customHeight="1" x14ac:dyDescent="0.25">
      <c r="B179" s="395" t="s">
        <v>189</v>
      </c>
      <c r="C179" s="395"/>
      <c r="H179" s="405">
        <f ca="1">-H254</f>
        <v>0</v>
      </c>
      <c r="I179" s="405">
        <f t="shared" ref="I179:R179" ca="1" si="78">SUM(I177:I178)</f>
        <v>-46.875</v>
      </c>
      <c r="J179" s="405">
        <f t="shared" ca="1" si="78"/>
        <v>-45.913966917857145</v>
      </c>
      <c r="K179" s="405">
        <f t="shared" ca="1" si="78"/>
        <v>-44.630217474246429</v>
      </c>
      <c r="L179" s="405">
        <f t="shared" ca="1" si="78"/>
        <v>-42.975203489215723</v>
      </c>
      <c r="M179" s="405">
        <f t="shared" ca="1" si="78"/>
        <v>-40.955609475637985</v>
      </c>
      <c r="N179" s="534">
        <f t="shared" ca="1" si="78"/>
        <v>-38.540313646059346</v>
      </c>
      <c r="O179" s="534">
        <f t="shared" ca="1" si="78"/>
        <v>-35.640914867320738</v>
      </c>
      <c r="P179" s="534">
        <f t="shared" ca="1" si="78"/>
        <v>-32.206774492831983</v>
      </c>
      <c r="Q179" s="534">
        <f t="shared" ca="1" si="78"/>
        <v>-28.183260622259489</v>
      </c>
      <c r="R179" s="534">
        <f t="shared" ca="1" si="78"/>
        <v>-23.470429458781105</v>
      </c>
      <c r="S179" s="633"/>
    </row>
    <row r="180" spans="2:30" ht="15" customHeight="1" x14ac:dyDescent="0.25">
      <c r="B180" s="395"/>
      <c r="C180" s="556" t="str">
        <f>IF(Y40=1,"Note: Stub interest used for period "&amp;TEXT(H170,"mmm-yy") &amp; " to "&amp;TEXT(H171,"mmm-yy"),"")</f>
        <v/>
      </c>
      <c r="H180" s="405"/>
      <c r="I180" s="405"/>
      <c r="J180" s="405"/>
      <c r="K180" s="405"/>
      <c r="L180" s="405"/>
      <c r="M180" s="405"/>
      <c r="N180" s="534"/>
      <c r="O180" s="534"/>
      <c r="P180" s="534"/>
      <c r="Q180" s="534"/>
      <c r="R180" s="534"/>
      <c r="S180" s="633"/>
    </row>
    <row r="181" spans="2:30" ht="15" customHeight="1" x14ac:dyDescent="0.25">
      <c r="B181" s="395" t="s">
        <v>238</v>
      </c>
      <c r="H181" s="405">
        <f t="shared" ref="H181:R181" si="79">-H117</f>
        <v>0</v>
      </c>
      <c r="I181" s="434">
        <f t="shared" ca="1" si="79"/>
        <v>-18.430182142857142</v>
      </c>
      <c r="J181" s="434">
        <f t="shared" ca="1" si="79"/>
        <v>-20.913159392857143</v>
      </c>
      <c r="K181" s="434">
        <f t="shared" ca="1" si="79"/>
        <v>-23.718923685357147</v>
      </c>
      <c r="L181" s="434">
        <f t="shared" ca="1" si="79"/>
        <v>-29.181480465527301</v>
      </c>
      <c r="M181" s="434">
        <f t="shared" ca="1" si="79"/>
        <v>-36.165673605062622</v>
      </c>
      <c r="N181" s="534">
        <f t="shared" ca="1" si="79"/>
        <v>-42.88914601050223</v>
      </c>
      <c r="O181" s="534">
        <f t="shared" ca="1" si="79"/>
        <v>-50.529198451477669</v>
      </c>
      <c r="P181" s="534">
        <f t="shared" ca="1" si="79"/>
        <v>-59.871555505551285</v>
      </c>
      <c r="Q181" s="534">
        <f t="shared" ca="1" si="79"/>
        <v>-69.707456359933119</v>
      </c>
      <c r="R181" s="534">
        <f t="shared" ca="1" si="79"/>
        <v>-80.863589447817432</v>
      </c>
      <c r="S181" s="633"/>
    </row>
    <row r="182" spans="2:30" ht="15" customHeight="1" x14ac:dyDescent="0.25">
      <c r="B182" s="395" t="s">
        <v>239</v>
      </c>
      <c r="F182" s="634">
        <f>'LBO Link'!F35</f>
        <v>-3</v>
      </c>
      <c r="G182" s="634">
        <f>'LBO Link'!G35</f>
        <v>-8.8800000000000061</v>
      </c>
      <c r="H182" s="405">
        <f>+G182*stub</f>
        <v>0</v>
      </c>
      <c r="I182" s="502">
        <f>'LBO Link'!H35</f>
        <v>-11.309999999999997</v>
      </c>
      <c r="J182" s="502">
        <f>'LBO Link'!I35</f>
        <v>-12.780299999999983</v>
      </c>
      <c r="K182" s="502">
        <f>'LBO Link'!J35</f>
        <v>-14.441738999999989</v>
      </c>
      <c r="L182" s="502">
        <f>'LBO Link'!K35</f>
        <v>-16.319165069999979</v>
      </c>
      <c r="M182" s="502">
        <f>'LBO Link'!L35</f>
        <v>-18.440656529099986</v>
      </c>
      <c r="N182" s="534">
        <f>'LBO Link'!M35</f>
        <v>-20.837941877882962</v>
      </c>
      <c r="O182" s="534">
        <f>'LBO Link'!N35</f>
        <v>-23.54687432200776</v>
      </c>
      <c r="P182" s="534">
        <f>'LBO Link'!O35</f>
        <v>-26.60796798386875</v>
      </c>
      <c r="Q182" s="534">
        <f>'LBO Link'!P35</f>
        <v>-30.067003821771696</v>
      </c>
      <c r="R182" s="534">
        <f>'LBO Link'!Q35</f>
        <v>-33.975714318602023</v>
      </c>
      <c r="S182" s="633"/>
    </row>
    <row r="183" spans="2:30" ht="15" customHeight="1" x14ac:dyDescent="0.25">
      <c r="B183" s="395" t="s">
        <v>240</v>
      </c>
      <c r="G183" s="439">
        <v>0</v>
      </c>
      <c r="H183" s="570">
        <f>+G183*stub</f>
        <v>0</v>
      </c>
      <c r="I183" s="1047">
        <v>0</v>
      </c>
      <c r="J183" s="1047">
        <v>0</v>
      </c>
      <c r="K183" s="1047">
        <v>0</v>
      </c>
      <c r="L183" s="1047">
        <v>0</v>
      </c>
      <c r="M183" s="1047">
        <v>0</v>
      </c>
      <c r="N183" s="572">
        <v>0</v>
      </c>
      <c r="O183" s="572">
        <v>0</v>
      </c>
      <c r="P183" s="572">
        <v>0</v>
      </c>
      <c r="Q183" s="572">
        <v>0</v>
      </c>
      <c r="R183" s="572">
        <v>0</v>
      </c>
      <c r="S183" s="633"/>
    </row>
    <row r="184" spans="2:30" ht="15" customHeight="1" x14ac:dyDescent="0.25">
      <c r="B184" s="400" t="s">
        <v>241</v>
      </c>
      <c r="F184" s="439"/>
      <c r="G184" s="439"/>
      <c r="H184" s="393">
        <f t="shared" ref="H184:M184" ca="1" si="80">H172+H174+H175+H173+SUM(H179:H183)</f>
        <v>0</v>
      </c>
      <c r="I184" s="393">
        <f t="shared" ca="1" si="80"/>
        <v>53.673817857142836</v>
      </c>
      <c r="J184" s="393">
        <f t="shared" ca="1" si="80"/>
        <v>67.619143689285707</v>
      </c>
      <c r="K184" s="393">
        <f t="shared" ca="1" si="80"/>
        <v>83.575143940396416</v>
      </c>
      <c r="L184" s="393">
        <f t="shared" ca="1" si="80"/>
        <v>99.51775820825695</v>
      </c>
      <c r="M184" s="393">
        <f t="shared" ca="1" si="80"/>
        <v>116.87083656348932</v>
      </c>
      <c r="N184" s="580">
        <f ca="1">N172+N175+N173+SUM(N179:N183)</f>
        <v>137.78163554137305</v>
      </c>
      <c r="O184" s="580">
        <f ca="1">O172+O175+O173+SUM(O179:O183)</f>
        <v>161.53842425486766</v>
      </c>
      <c r="P184" s="580">
        <f ca="1">P172+P175+P173+SUM(P179:P183)</f>
        <v>187.83231745985933</v>
      </c>
      <c r="Q184" s="580">
        <f ca="1">Q172+Q175+Q173+SUM(Q179:Q183)</f>
        <v>218.40831464562152</v>
      </c>
      <c r="R184" s="580">
        <f ca="1">R172+R175+R173+SUM(R179:R183)</f>
        <v>253.08388683283133</v>
      </c>
      <c r="S184" s="633"/>
    </row>
    <row r="185" spans="2:30" ht="15" customHeight="1" x14ac:dyDescent="0.25">
      <c r="B185" s="395" t="s">
        <v>616</v>
      </c>
      <c r="C185" s="395"/>
      <c r="H185" s="405"/>
      <c r="I185" s="405">
        <f t="shared" ref="I185" ca="1" si="81">MAX($Y$43*(I184+I188+I186),0)*-1</f>
        <v>0</v>
      </c>
      <c r="J185" s="405">
        <f ca="1">MAX($Y$43*(J184+J188+J186),0)*-1</f>
        <v>0</v>
      </c>
      <c r="K185" s="405">
        <f ca="1">MAX($Y$43*(K184+K188+K186),0)*-1</f>
        <v>0</v>
      </c>
      <c r="L185" s="405">
        <f t="shared" ref="L185:R185" ca="1" si="82">MAX($Y$43*(L184+L188+L186),0)*-1</f>
        <v>0</v>
      </c>
      <c r="M185" s="405">
        <f t="shared" ca="1" si="82"/>
        <v>0</v>
      </c>
      <c r="N185" s="405">
        <f t="shared" ca="1" si="82"/>
        <v>0</v>
      </c>
      <c r="O185" s="405">
        <f t="shared" ca="1" si="82"/>
        <v>0</v>
      </c>
      <c r="P185" s="405">
        <f t="shared" ca="1" si="82"/>
        <v>0</v>
      </c>
      <c r="Q185" s="405">
        <f t="shared" ca="1" si="82"/>
        <v>0</v>
      </c>
      <c r="R185" s="405">
        <f t="shared" ca="1" si="82"/>
        <v>0</v>
      </c>
      <c r="S185" s="633"/>
      <c r="T185" s="405"/>
    </row>
    <row r="186" spans="2:30" ht="15" customHeight="1" x14ac:dyDescent="0.25">
      <c r="B186" s="395" t="s">
        <v>89</v>
      </c>
      <c r="F186" s="487">
        <f>'LBO Link'!F32</f>
        <v>0</v>
      </c>
      <c r="G186" s="487">
        <f>'LBO Link'!G32</f>
        <v>0</v>
      </c>
      <c r="H186" s="405">
        <f>+G186*stub</f>
        <v>0</v>
      </c>
      <c r="I186" s="502">
        <f>'LBO Link'!H32</f>
        <v>0</v>
      </c>
      <c r="J186" s="502">
        <f>'LBO Link'!I32</f>
        <v>0</v>
      </c>
      <c r="K186" s="502">
        <f>'LBO Link'!J32</f>
        <v>0</v>
      </c>
      <c r="L186" s="502">
        <f>'LBO Link'!K32</f>
        <v>0</v>
      </c>
      <c r="M186" s="502">
        <f>'LBO Link'!L32</f>
        <v>0</v>
      </c>
      <c r="N186" s="534">
        <f>'LBO Link'!M32</f>
        <v>0</v>
      </c>
      <c r="O186" s="534">
        <f>'LBO Link'!N32</f>
        <v>0</v>
      </c>
      <c r="P186" s="534">
        <f>'LBO Link'!O32</f>
        <v>0</v>
      </c>
      <c r="Q186" s="534">
        <f>'LBO Link'!P32</f>
        <v>0</v>
      </c>
      <c r="R186" s="534">
        <f>'LBO Link'!Q32</f>
        <v>0</v>
      </c>
      <c r="S186" s="633"/>
    </row>
    <row r="187" spans="2:30" ht="15" customHeight="1" x14ac:dyDescent="0.25">
      <c r="B187" s="395" t="s">
        <v>242</v>
      </c>
      <c r="F187" s="487">
        <f>'LBO Link'!F33</f>
        <v>0</v>
      </c>
      <c r="G187" s="487">
        <f>'LBO Link'!G33</f>
        <v>0</v>
      </c>
      <c r="H187" s="405">
        <f>+G187*stub</f>
        <v>0</v>
      </c>
      <c r="I187" s="487">
        <f>'LBO Link'!I33</f>
        <v>0</v>
      </c>
      <c r="J187" s="487">
        <f>'LBO Link'!J33</f>
        <v>0</v>
      </c>
      <c r="K187" s="487">
        <f>'LBO Link'!K33</f>
        <v>0</v>
      </c>
      <c r="L187" s="487">
        <f>'LBO Link'!L33</f>
        <v>0</v>
      </c>
      <c r="M187" s="487">
        <f>'LBO Link'!M33</f>
        <v>0</v>
      </c>
      <c r="N187" s="534"/>
      <c r="O187" s="534"/>
      <c r="P187" s="534"/>
      <c r="Q187" s="534"/>
      <c r="R187" s="534"/>
      <c r="S187" s="633"/>
    </row>
    <row r="188" spans="2:30" ht="15" customHeight="1" x14ac:dyDescent="0.25">
      <c r="B188" s="395" t="s">
        <v>79</v>
      </c>
      <c r="F188" s="487">
        <f>'LBO Link'!F30</f>
        <v>-18</v>
      </c>
      <c r="G188" s="487">
        <f>'LBO Link'!G30</f>
        <v>-16</v>
      </c>
      <c r="H188" s="570">
        <f>+G188*stub</f>
        <v>0</v>
      </c>
      <c r="I188" s="571">
        <f>'LBO Link'!H30</f>
        <v>-18.079999999999998</v>
      </c>
      <c r="J188" s="571">
        <f>'LBO Link'!I30</f>
        <v>-20.072867999999996</v>
      </c>
      <c r="K188" s="571">
        <f>'LBO Link'!J30</f>
        <v>-22.278329679999995</v>
      </c>
      <c r="L188" s="571">
        <f>'LBO Link'!K30</f>
        <v>-24.717979927599988</v>
      </c>
      <c r="M188" s="571">
        <f>'LBO Link'!L30</f>
        <v>-27.415435467983986</v>
      </c>
      <c r="N188" s="571">
        <f>'LBO Link'!M30</f>
        <v>-30.396495588091383</v>
      </c>
      <c r="O188" s="571">
        <f>'LBO Link'!N30</f>
        <v>-34.348040014543258</v>
      </c>
      <c r="P188" s="571">
        <f>'LBO Link'!O30</f>
        <v>-38.813285216433876</v>
      </c>
      <c r="Q188" s="571">
        <f>'LBO Link'!P30</f>
        <v>-43.859012294570277</v>
      </c>
      <c r="R188" s="571">
        <f>'LBO Link'!Q30</f>
        <v>-49.560683892864411</v>
      </c>
      <c r="S188" s="633"/>
    </row>
    <row r="189" spans="2:30" ht="15" customHeight="1" x14ac:dyDescent="0.25">
      <c r="B189" s="400" t="s">
        <v>243</v>
      </c>
      <c r="C189" s="318"/>
      <c r="D189" s="318"/>
      <c r="G189" s="318"/>
      <c r="H189" s="393">
        <f ca="1">H184+H188+H186+H185</f>
        <v>0</v>
      </c>
      <c r="I189" s="393">
        <f t="shared" ref="I189:R189" ca="1" si="83">I184+I188+I186+I185</f>
        <v>35.593817857142838</v>
      </c>
      <c r="J189" s="393">
        <f t="shared" ca="1" si="83"/>
        <v>47.546275689285707</v>
      </c>
      <c r="K189" s="393">
        <f t="shared" ca="1" si="83"/>
        <v>61.296814260396417</v>
      </c>
      <c r="L189" s="393">
        <f t="shared" ca="1" si="83"/>
        <v>74.799778280656966</v>
      </c>
      <c r="M189" s="393">
        <f t="shared" ca="1" si="83"/>
        <v>89.455401095505337</v>
      </c>
      <c r="N189" s="393">
        <f t="shared" ca="1" si="83"/>
        <v>107.38513995328167</v>
      </c>
      <c r="O189" s="393">
        <f t="shared" ca="1" si="83"/>
        <v>127.19038424032441</v>
      </c>
      <c r="P189" s="393">
        <f t="shared" ca="1" si="83"/>
        <v>149.01903224342544</v>
      </c>
      <c r="Q189" s="393">
        <f t="shared" ca="1" si="83"/>
        <v>174.54930235105124</v>
      </c>
      <c r="R189" s="393">
        <f t="shared" ca="1" si="83"/>
        <v>203.52320293996692</v>
      </c>
      <c r="S189" s="393"/>
      <c r="AC189" s="524"/>
      <c r="AD189" s="524"/>
    </row>
    <row r="190" spans="2:30" ht="15" customHeight="1" x14ac:dyDescent="0.25">
      <c r="B190" s="403" t="s">
        <v>244</v>
      </c>
      <c r="C190" s="318"/>
      <c r="D190" s="318"/>
      <c r="G190" s="318"/>
      <c r="H190" s="635">
        <f t="shared" ref="H190:R190" ca="1" si="84">H189-H262</f>
        <v>0</v>
      </c>
      <c r="I190" s="635">
        <f t="shared" ca="1" si="84"/>
        <v>21.531317857142838</v>
      </c>
      <c r="J190" s="635">
        <f t="shared" ca="1" si="84"/>
        <v>32.429088189285707</v>
      </c>
      <c r="K190" s="635">
        <f t="shared" ca="1" si="84"/>
        <v>45.045837697896417</v>
      </c>
      <c r="L190" s="635">
        <f t="shared" ca="1" si="84"/>
        <v>57.329978475969469</v>
      </c>
      <c r="M190" s="635">
        <f t="shared" ca="1" si="84"/>
        <v>70.67536630546627</v>
      </c>
      <c r="N190" s="636">
        <f t="shared" ca="1" si="84"/>
        <v>87.196602553989678</v>
      </c>
      <c r="O190" s="636">
        <f t="shared" ca="1" si="84"/>
        <v>105.48770653608551</v>
      </c>
      <c r="P190" s="636">
        <f t="shared" ca="1" si="84"/>
        <v>125.68865371136863</v>
      </c>
      <c r="Q190" s="636">
        <f t="shared" ca="1" si="84"/>
        <v>149.46914542909016</v>
      </c>
      <c r="R190" s="636">
        <f t="shared" ca="1" si="84"/>
        <v>176.56203424885877</v>
      </c>
      <c r="S190" s="439"/>
      <c r="AC190" s="524"/>
      <c r="AD190" s="524"/>
    </row>
    <row r="191" spans="2:30" ht="15" customHeight="1" x14ac:dyDescent="0.25">
      <c r="B191" s="403" t="s">
        <v>245</v>
      </c>
      <c r="C191" s="318"/>
      <c r="D191" s="318"/>
      <c r="G191" s="318"/>
      <c r="H191" s="635">
        <f ca="1">SUM($H$190:H190)</f>
        <v>0</v>
      </c>
      <c r="I191" s="635">
        <f ca="1">SUM($H$190:I190)</f>
        <v>21.531317857142838</v>
      </c>
      <c r="J191" s="635">
        <f ca="1">SUM($H$190:J190)</f>
        <v>53.960406046428545</v>
      </c>
      <c r="K191" s="635">
        <f ca="1">SUM($H$190:K190)</f>
        <v>99.006243744324962</v>
      </c>
      <c r="L191" s="635">
        <f ca="1">SUM($H$190:L190)</f>
        <v>156.33622222029442</v>
      </c>
      <c r="M191" s="635">
        <f ca="1">SUM($H$190:M190)</f>
        <v>227.01158852576069</v>
      </c>
      <c r="N191" s="636">
        <f ca="1">SUM($H$190:N190)</f>
        <v>314.20819107975035</v>
      </c>
      <c r="O191" s="636">
        <f ca="1">SUM($H$190:O190)</f>
        <v>419.69589761583586</v>
      </c>
      <c r="P191" s="636">
        <f ca="1">SUM($H$190:P190)</f>
        <v>545.38455132720446</v>
      </c>
      <c r="Q191" s="636">
        <f ca="1">SUM($H$190:Q190)</f>
        <v>694.85369675629465</v>
      </c>
      <c r="R191" s="636">
        <f ca="1">SUM($H$190:R190)</f>
        <v>871.41573100515348</v>
      </c>
      <c r="S191" s="439"/>
      <c r="T191" s="637"/>
    </row>
    <row r="192" spans="2:30" ht="15" customHeight="1" x14ac:dyDescent="0.25">
      <c r="B192" s="400"/>
      <c r="C192" s="318"/>
      <c r="D192" s="318"/>
      <c r="G192" s="318"/>
      <c r="H192" s="393"/>
      <c r="I192" s="501"/>
      <c r="J192" s="501"/>
      <c r="K192" s="501"/>
      <c r="L192" s="501"/>
      <c r="M192" s="501"/>
      <c r="N192" s="903"/>
      <c r="O192" s="903"/>
      <c r="P192" s="580"/>
      <c r="Q192" s="580"/>
      <c r="R192" s="580"/>
      <c r="S192" s="439"/>
      <c r="T192" s="637"/>
    </row>
    <row r="193" spans="1:22" ht="15" customHeight="1" x14ac:dyDescent="0.25">
      <c r="B193" s="505" t="s">
        <v>246</v>
      </c>
      <c r="C193" s="318"/>
      <c r="D193" s="318"/>
      <c r="G193" s="318"/>
      <c r="H193" s="393"/>
      <c r="I193" s="393"/>
      <c r="J193" s="393"/>
      <c r="K193" s="393"/>
      <c r="L193" s="393"/>
      <c r="M193" s="393"/>
      <c r="N193" s="580"/>
      <c r="O193" s="580"/>
      <c r="P193" s="580"/>
      <c r="Q193" s="580"/>
      <c r="R193" s="580"/>
      <c r="S193" s="439"/>
      <c r="T193" s="637"/>
    </row>
    <row r="194" spans="1:22" ht="15" customHeight="1" x14ac:dyDescent="0.25">
      <c r="B194" s="395" t="s">
        <v>247</v>
      </c>
      <c r="H194" s="570">
        <f t="shared" ref="H194:R194" ca="1" si="85">H286</f>
        <v>0</v>
      </c>
      <c r="I194" s="570">
        <f t="shared" ca="1" si="85"/>
        <v>0</v>
      </c>
      <c r="J194" s="570">
        <f t="shared" ca="1" si="85"/>
        <v>0</v>
      </c>
      <c r="K194" s="570">
        <f t="shared" ca="1" si="85"/>
        <v>0</v>
      </c>
      <c r="L194" s="570">
        <f t="shared" ca="1" si="85"/>
        <v>0</v>
      </c>
      <c r="M194" s="570">
        <f t="shared" ca="1" si="85"/>
        <v>0</v>
      </c>
      <c r="N194" s="572">
        <f t="shared" ca="1" si="85"/>
        <v>0</v>
      </c>
      <c r="O194" s="572">
        <f t="shared" ca="1" si="85"/>
        <v>0</v>
      </c>
      <c r="P194" s="572">
        <f t="shared" ca="1" si="85"/>
        <v>0</v>
      </c>
      <c r="Q194" s="572">
        <f t="shared" ca="1" si="85"/>
        <v>0</v>
      </c>
      <c r="R194" s="572">
        <f t="shared" ca="1" si="85"/>
        <v>0</v>
      </c>
      <c r="S194" s="439"/>
    </row>
    <row r="195" spans="1:22" ht="15" customHeight="1" x14ac:dyDescent="0.25">
      <c r="B195" s="400" t="s">
        <v>248</v>
      </c>
      <c r="C195" s="318"/>
      <c r="D195" s="318"/>
      <c r="G195" s="318"/>
      <c r="H195" s="396">
        <f t="shared" ref="H195:R195" ca="1" si="86">+H189+H194</f>
        <v>0</v>
      </c>
      <c r="I195" s="454">
        <f t="shared" ca="1" si="86"/>
        <v>35.593817857142838</v>
      </c>
      <c r="J195" s="454">
        <f t="shared" ca="1" si="86"/>
        <v>47.546275689285707</v>
      </c>
      <c r="K195" s="454">
        <f t="shared" ca="1" si="86"/>
        <v>61.296814260396417</v>
      </c>
      <c r="L195" s="454">
        <f t="shared" ca="1" si="86"/>
        <v>74.799778280656966</v>
      </c>
      <c r="M195" s="454">
        <f t="shared" ca="1" si="86"/>
        <v>89.455401095505337</v>
      </c>
      <c r="N195" s="580">
        <f t="shared" ca="1" si="86"/>
        <v>107.38513995328167</v>
      </c>
      <c r="O195" s="580">
        <f t="shared" ca="1" si="86"/>
        <v>127.19038424032441</v>
      </c>
      <c r="P195" s="580">
        <f t="shared" ca="1" si="86"/>
        <v>149.01903224342544</v>
      </c>
      <c r="Q195" s="580">
        <f t="shared" ca="1" si="86"/>
        <v>174.54930235105124</v>
      </c>
      <c r="R195" s="580">
        <f t="shared" ca="1" si="86"/>
        <v>203.52320293996692</v>
      </c>
      <c r="S195" s="439"/>
      <c r="T195" s="587"/>
    </row>
    <row r="196" spans="1:22" ht="15" customHeight="1" x14ac:dyDescent="0.25">
      <c r="B196" s="400"/>
      <c r="C196" s="318"/>
      <c r="D196" s="318"/>
      <c r="G196" s="318"/>
      <c r="H196" s="638"/>
      <c r="I196" s="454"/>
      <c r="J196" s="454"/>
      <c r="K196" s="454"/>
      <c r="L196" s="454"/>
      <c r="M196" s="454"/>
      <c r="N196" s="580"/>
      <c r="O196" s="580"/>
      <c r="P196" s="580"/>
      <c r="Q196" s="580"/>
      <c r="R196" s="580"/>
      <c r="S196" s="439"/>
      <c r="T196" s="587"/>
    </row>
    <row r="197" spans="1:22" ht="15" customHeight="1" x14ac:dyDescent="0.25">
      <c r="B197" s="395" t="s">
        <v>249</v>
      </c>
      <c r="H197" s="501">
        <f t="shared" ref="H197:R197" ca="1" si="87">-MIN(H195-(H265+$Y$42),0)</f>
        <v>0</v>
      </c>
      <c r="I197" s="398">
        <f t="shared" ca="1" si="87"/>
        <v>0</v>
      </c>
      <c r="J197" s="398">
        <f t="shared" ca="1" si="87"/>
        <v>0</v>
      </c>
      <c r="K197" s="398">
        <f t="shared" ca="1" si="87"/>
        <v>0</v>
      </c>
      <c r="L197" s="398">
        <f t="shared" ca="1" si="87"/>
        <v>0</v>
      </c>
      <c r="M197" s="398">
        <f t="shared" ca="1" si="87"/>
        <v>0</v>
      </c>
      <c r="N197" s="632">
        <f t="shared" ca="1" si="87"/>
        <v>0</v>
      </c>
      <c r="O197" s="632">
        <f t="shared" ca="1" si="87"/>
        <v>0</v>
      </c>
      <c r="P197" s="632">
        <f t="shared" ca="1" si="87"/>
        <v>0</v>
      </c>
      <c r="Q197" s="632">
        <f t="shared" ca="1" si="87"/>
        <v>0</v>
      </c>
      <c r="R197" s="632">
        <f t="shared" ca="1" si="87"/>
        <v>0</v>
      </c>
      <c r="S197" s="439"/>
    </row>
    <row r="198" spans="1:22" ht="15" customHeight="1" x14ac:dyDescent="0.25">
      <c r="B198" s="395" t="s">
        <v>250</v>
      </c>
      <c r="H198" s="639">
        <f t="shared" ref="H198:R198" ca="1" si="88">+H294</f>
        <v>0</v>
      </c>
      <c r="I198" s="570">
        <f t="shared" ca="1" si="88"/>
        <v>0</v>
      </c>
      <c r="J198" s="570">
        <f t="shared" ca="1" si="88"/>
        <v>0</v>
      </c>
      <c r="K198" s="570">
        <f t="shared" ca="1" si="88"/>
        <v>0</v>
      </c>
      <c r="L198" s="570">
        <f t="shared" ca="1" si="88"/>
        <v>0</v>
      </c>
      <c r="M198" s="570">
        <f t="shared" ca="1" si="88"/>
        <v>0</v>
      </c>
      <c r="N198" s="572">
        <f t="shared" ca="1" si="88"/>
        <v>0</v>
      </c>
      <c r="O198" s="572">
        <f t="shared" ca="1" si="88"/>
        <v>0</v>
      </c>
      <c r="P198" s="572">
        <f t="shared" ca="1" si="88"/>
        <v>0</v>
      </c>
      <c r="Q198" s="572">
        <f t="shared" ca="1" si="88"/>
        <v>0</v>
      </c>
      <c r="R198" s="572">
        <f t="shared" ca="1" si="88"/>
        <v>0</v>
      </c>
      <c r="S198" s="439"/>
    </row>
    <row r="199" spans="1:22" ht="15" customHeight="1" x14ac:dyDescent="0.25">
      <c r="B199" s="400" t="s">
        <v>251</v>
      </c>
      <c r="C199" s="318"/>
      <c r="D199" s="318"/>
      <c r="G199" s="318"/>
      <c r="H199" s="393">
        <f t="shared" ref="H199:R199" ca="1" si="89">H195+H197+H198</f>
        <v>0</v>
      </c>
      <c r="I199" s="454">
        <f t="shared" ca="1" si="89"/>
        <v>35.593817857142838</v>
      </c>
      <c r="J199" s="454">
        <f t="shared" ca="1" si="89"/>
        <v>47.546275689285707</v>
      </c>
      <c r="K199" s="454">
        <f t="shared" ca="1" si="89"/>
        <v>61.296814260396417</v>
      </c>
      <c r="L199" s="454">
        <f t="shared" ca="1" si="89"/>
        <v>74.799778280656966</v>
      </c>
      <c r="M199" s="454">
        <f t="shared" ca="1" si="89"/>
        <v>89.455401095505337</v>
      </c>
      <c r="N199" s="580">
        <f t="shared" ca="1" si="89"/>
        <v>107.38513995328167</v>
      </c>
      <c r="O199" s="580">
        <f t="shared" ca="1" si="89"/>
        <v>127.19038424032441</v>
      </c>
      <c r="P199" s="580">
        <f t="shared" ca="1" si="89"/>
        <v>149.01903224342544</v>
      </c>
      <c r="Q199" s="580">
        <f t="shared" ca="1" si="89"/>
        <v>174.54930235105124</v>
      </c>
      <c r="R199" s="580">
        <f t="shared" ca="1" si="89"/>
        <v>203.52320293996692</v>
      </c>
      <c r="S199" s="439"/>
      <c r="T199" s="587"/>
    </row>
    <row r="200" spans="1:22" ht="15" customHeight="1" x14ac:dyDescent="0.25">
      <c r="B200" s="395" t="s">
        <v>113</v>
      </c>
      <c r="H200" s="405">
        <f t="shared" ref="H200:R200" ca="1" si="90">+H202-H201</f>
        <v>937.5</v>
      </c>
      <c r="I200" s="405">
        <f t="shared" ca="1" si="90"/>
        <v>951.5625</v>
      </c>
      <c r="J200" s="405">
        <f t="shared" ca="1" si="90"/>
        <v>966.6796875</v>
      </c>
      <c r="K200" s="405">
        <f t="shared" ca="1" si="90"/>
        <v>982.9306640625</v>
      </c>
      <c r="L200" s="405">
        <f t="shared" ca="1" si="90"/>
        <v>1000.4004638671875</v>
      </c>
      <c r="M200" s="405">
        <f t="shared" ca="1" si="90"/>
        <v>1019.1804986572265</v>
      </c>
      <c r="N200" s="534">
        <f t="shared" ca="1" si="90"/>
        <v>1039.3690360565186</v>
      </c>
      <c r="O200" s="534">
        <f t="shared" ca="1" si="90"/>
        <v>1061.0717137607576</v>
      </c>
      <c r="P200" s="534">
        <f t="shared" ca="1" si="90"/>
        <v>1084.4020922928144</v>
      </c>
      <c r="Q200" s="534">
        <f t="shared" ca="1" si="90"/>
        <v>1109.4822492147753</v>
      </c>
      <c r="R200" s="534">
        <f t="shared" ca="1" si="90"/>
        <v>1136.4434179058835</v>
      </c>
      <c r="S200" s="439"/>
    </row>
    <row r="201" spans="1:22" ht="15" customHeight="1" x14ac:dyDescent="0.25">
      <c r="B201" s="395" t="s">
        <v>10</v>
      </c>
      <c r="H201" s="570">
        <f t="shared" ref="H201:R201" ca="1" si="91">H313</f>
        <v>0</v>
      </c>
      <c r="I201" s="570">
        <f t="shared" ca="1" si="91"/>
        <v>-35.593817857142838</v>
      </c>
      <c r="J201" s="570">
        <f t="shared" ca="1" si="91"/>
        <v>-83.140093546428545</v>
      </c>
      <c r="K201" s="570">
        <f t="shared" ca="1" si="91"/>
        <v>-144.43690780682496</v>
      </c>
      <c r="L201" s="570">
        <f t="shared" ca="1" si="91"/>
        <v>-219.23668608748193</v>
      </c>
      <c r="M201" s="570">
        <f t="shared" ca="1" si="91"/>
        <v>-308.69208718298728</v>
      </c>
      <c r="N201" s="572">
        <f t="shared" ca="1" si="91"/>
        <v>-416.07722713626896</v>
      </c>
      <c r="O201" s="572">
        <f t="shared" ca="1" si="91"/>
        <v>-543.26761137659332</v>
      </c>
      <c r="P201" s="572">
        <f t="shared" ca="1" si="91"/>
        <v>-692.28664362001882</v>
      </c>
      <c r="Q201" s="572">
        <f t="shared" ca="1" si="91"/>
        <v>-866.83594597107003</v>
      </c>
      <c r="R201" s="572">
        <f t="shared" ca="1" si="91"/>
        <v>-1070.359148911037</v>
      </c>
      <c r="S201" s="439"/>
      <c r="U201" s="326"/>
      <c r="V201" s="318"/>
    </row>
    <row r="202" spans="1:22" ht="15" customHeight="1" x14ac:dyDescent="0.25">
      <c r="B202" s="400" t="s">
        <v>167</v>
      </c>
      <c r="C202" s="318"/>
      <c r="D202" s="318"/>
      <c r="G202" s="318"/>
      <c r="H202" s="393">
        <f t="shared" ref="H202:R202" ca="1" si="92">+H318</f>
        <v>937.5</v>
      </c>
      <c r="I202" s="393">
        <f t="shared" ca="1" si="92"/>
        <v>915.96868214285712</v>
      </c>
      <c r="J202" s="393">
        <f t="shared" ca="1" si="92"/>
        <v>883.53959395357151</v>
      </c>
      <c r="K202" s="393">
        <f t="shared" ca="1" si="92"/>
        <v>838.49375625567507</v>
      </c>
      <c r="L202" s="393">
        <f t="shared" ca="1" si="92"/>
        <v>781.16377777970547</v>
      </c>
      <c r="M202" s="393">
        <f t="shared" ca="1" si="92"/>
        <v>710.48841147423923</v>
      </c>
      <c r="N202" s="580">
        <f t="shared" ca="1" si="92"/>
        <v>623.29180892024965</v>
      </c>
      <c r="O202" s="580">
        <f t="shared" ca="1" si="92"/>
        <v>517.80410238416414</v>
      </c>
      <c r="P202" s="580">
        <f t="shared" ca="1" si="92"/>
        <v>392.11544867279542</v>
      </c>
      <c r="Q202" s="580">
        <f t="shared" ca="1" si="92"/>
        <v>242.64630324370529</v>
      </c>
      <c r="R202" s="580">
        <f t="shared" ca="1" si="92"/>
        <v>66.084268994846468</v>
      </c>
      <c r="S202" s="439"/>
      <c r="T202" s="318"/>
    </row>
    <row r="203" spans="1:22" ht="15" customHeight="1" x14ac:dyDescent="0.25">
      <c r="B203" s="457"/>
      <c r="F203" s="434"/>
      <c r="G203" s="434"/>
      <c r="H203" s="434"/>
      <c r="I203" s="434"/>
      <c r="J203" s="434"/>
      <c r="K203" s="434"/>
      <c r="L203" s="434"/>
      <c r="M203" s="434"/>
      <c r="N203" s="534"/>
      <c r="O203" s="534"/>
      <c r="P203" s="534"/>
      <c r="Q203" s="534"/>
      <c r="R203" s="534"/>
      <c r="S203" s="426"/>
    </row>
    <row r="204" spans="1:22" ht="15" customHeight="1" x14ac:dyDescent="0.25">
      <c r="A204" s="326">
        <f>MAX(A$4:A203)+1</f>
        <v>5</v>
      </c>
      <c r="B204" s="400"/>
      <c r="C204" s="318"/>
      <c r="D204" s="318"/>
      <c r="J204" s="318"/>
      <c r="K204" s="587"/>
      <c r="L204" s="587"/>
      <c r="M204" s="587"/>
      <c r="N204" s="603"/>
      <c r="O204" s="603"/>
      <c r="P204" s="603"/>
      <c r="Q204" s="603"/>
      <c r="R204" s="603"/>
    </row>
    <row r="205" spans="1:22" ht="15" customHeight="1" x14ac:dyDescent="0.25">
      <c r="B205" s="372" t="str">
        <f>name&amp;" - Returns"</f>
        <v>Marle - Returns</v>
      </c>
      <c r="C205" s="373"/>
      <c r="D205" s="373"/>
      <c r="E205" s="373"/>
      <c r="F205" s="373"/>
      <c r="G205" s="373"/>
      <c r="H205" s="373"/>
      <c r="I205" s="373"/>
      <c r="J205" s="416">
        <f>+$AF$36</f>
        <v>2</v>
      </c>
      <c r="K205" s="417"/>
      <c r="L205" s="418"/>
      <c r="M205" s="373"/>
      <c r="N205" s="604"/>
      <c r="O205" s="604"/>
      <c r="P205" s="604"/>
      <c r="Q205" s="604"/>
      <c r="R205" s="604"/>
      <c r="S205" s="373"/>
      <c r="T205" s="419" t="str">
        <f>"Page "&amp;A204</f>
        <v>Page 5</v>
      </c>
    </row>
    <row r="206" spans="1:22" ht="15" customHeight="1" x14ac:dyDescent="0.25">
      <c r="B206" s="427" t="str">
        <f>+$B$6</f>
        <v>(All numbers in EUR millions, unless otherwise stated, FYE September)</v>
      </c>
      <c r="J206" s="383"/>
      <c r="K206" s="383"/>
      <c r="L206" s="383"/>
      <c r="N206" s="577"/>
      <c r="O206" s="577"/>
      <c r="P206" s="577"/>
      <c r="Q206" s="577"/>
      <c r="R206" s="577"/>
      <c r="S206" s="630"/>
      <c r="T206" s="424">
        <f ca="1">NOW()</f>
        <v>46140.552010648149</v>
      </c>
    </row>
    <row r="207" spans="1:22" ht="15" customHeight="1" x14ac:dyDescent="0.25">
      <c r="H207" s="631"/>
      <c r="N207" s="577"/>
      <c r="O207" s="577"/>
      <c r="P207" s="577"/>
      <c r="Q207" s="577"/>
      <c r="R207" s="577"/>
    </row>
    <row r="208" spans="1:22" ht="15" customHeight="1" x14ac:dyDescent="0.25">
      <c r="B208" s="505" t="s">
        <v>252</v>
      </c>
      <c r="H208" s="640" t="s">
        <v>253</v>
      </c>
      <c r="N208" s="577"/>
      <c r="O208" s="577"/>
      <c r="P208" s="577"/>
      <c r="Q208" s="577"/>
      <c r="R208" s="577"/>
    </row>
    <row r="209" spans="2:30" ht="15" customHeight="1" x14ac:dyDescent="0.25">
      <c r="B209" s="395" t="s">
        <v>254</v>
      </c>
      <c r="H209" s="641">
        <f>J209</f>
        <v>48121</v>
      </c>
      <c r="J209" s="387">
        <f>+I238</f>
        <v>48121</v>
      </c>
      <c r="K209" s="387">
        <f t="shared" ref="K209:R209" si="93">J209</f>
        <v>48121</v>
      </c>
      <c r="L209" s="642">
        <f t="shared" si="93"/>
        <v>48121</v>
      </c>
      <c r="M209" s="476">
        <f t="shared" si="93"/>
        <v>48121</v>
      </c>
      <c r="N209" s="476">
        <f t="shared" si="93"/>
        <v>48121</v>
      </c>
      <c r="O209" s="476">
        <f t="shared" si="93"/>
        <v>48121</v>
      </c>
      <c r="P209" s="476">
        <f t="shared" si="93"/>
        <v>48121</v>
      </c>
      <c r="Q209" s="476">
        <f t="shared" si="93"/>
        <v>48121</v>
      </c>
      <c r="R209" s="476">
        <f t="shared" si="93"/>
        <v>48121</v>
      </c>
    </row>
    <row r="210" spans="2:30" ht="15" customHeight="1" x14ac:dyDescent="0.25">
      <c r="B210" s="395" t="s">
        <v>80</v>
      </c>
      <c r="J210" s="518">
        <f ca="1">K210-$AG$40</f>
        <v>13</v>
      </c>
      <c r="K210" s="518">
        <f ca="1">L210-$AG$40</f>
        <v>14</v>
      </c>
      <c r="L210" s="643">
        <f ca="1">+exitmultiple</f>
        <v>15</v>
      </c>
      <c r="M210" s="644">
        <f t="shared" ref="M210:R210" ca="1" si="94">L210+$AG$40</f>
        <v>16</v>
      </c>
      <c r="N210" s="644">
        <f t="shared" ca="1" si="94"/>
        <v>17</v>
      </c>
      <c r="O210" s="644">
        <f t="shared" ca="1" si="94"/>
        <v>18</v>
      </c>
      <c r="P210" s="644">
        <f t="shared" ca="1" si="94"/>
        <v>19</v>
      </c>
      <c r="Q210" s="644">
        <f t="shared" ca="1" si="94"/>
        <v>20</v>
      </c>
      <c r="R210" s="644">
        <f t="shared" ca="1" si="94"/>
        <v>21</v>
      </c>
    </row>
    <row r="211" spans="2:30" ht="15" customHeight="1" x14ac:dyDescent="0.25">
      <c r="B211" s="395" t="s">
        <v>18</v>
      </c>
      <c r="H211" s="635">
        <f ca="1">AC53</f>
        <v>212.43277617328991</v>
      </c>
      <c r="J211" s="452">
        <f t="shared" ref="J211:R211" ca="1" si="95">+$H211</f>
        <v>212.43277617328991</v>
      </c>
      <c r="K211" s="452">
        <f t="shared" ca="1" si="95"/>
        <v>212.43277617328991</v>
      </c>
      <c r="L211" s="645">
        <f t="shared" ca="1" si="95"/>
        <v>212.43277617328991</v>
      </c>
      <c r="M211" s="570">
        <f t="shared" ca="1" si="95"/>
        <v>212.43277617328991</v>
      </c>
      <c r="N211" s="570">
        <f t="shared" ca="1" si="95"/>
        <v>212.43277617328991</v>
      </c>
      <c r="O211" s="570">
        <f t="shared" ca="1" si="95"/>
        <v>212.43277617328991</v>
      </c>
      <c r="P211" s="570">
        <f t="shared" ca="1" si="95"/>
        <v>212.43277617328991</v>
      </c>
      <c r="Q211" s="570">
        <f t="shared" ca="1" si="95"/>
        <v>212.43277617328991</v>
      </c>
      <c r="R211" s="570">
        <f t="shared" ca="1" si="95"/>
        <v>212.43277617328991</v>
      </c>
    </row>
    <row r="212" spans="2:30" ht="15" customHeight="1" x14ac:dyDescent="0.25">
      <c r="B212" s="400" t="s">
        <v>163</v>
      </c>
      <c r="C212" s="318"/>
      <c r="D212" s="318"/>
      <c r="H212" s="646"/>
      <c r="I212" s="318"/>
      <c r="J212" s="454">
        <f t="shared" ref="J212:R212" ca="1" si="96">J210*J211</f>
        <v>2761.6260902527688</v>
      </c>
      <c r="K212" s="454">
        <f t="shared" ca="1" si="96"/>
        <v>2974.0588664260586</v>
      </c>
      <c r="L212" s="647">
        <f t="shared" ca="1" si="96"/>
        <v>3186.4916425993488</v>
      </c>
      <c r="M212" s="393">
        <f t="shared" ca="1" si="96"/>
        <v>3398.9244187726385</v>
      </c>
      <c r="N212" s="393">
        <f t="shared" ca="1" si="96"/>
        <v>3611.3571949459283</v>
      </c>
      <c r="O212" s="393">
        <f t="shared" ca="1" si="96"/>
        <v>3823.7899711192185</v>
      </c>
      <c r="P212" s="393">
        <f t="shared" ca="1" si="96"/>
        <v>4036.2227472925083</v>
      </c>
      <c r="Q212" s="393">
        <f t="shared" ca="1" si="96"/>
        <v>4248.6555234657981</v>
      </c>
      <c r="R212" s="393">
        <f t="shared" ca="1" si="96"/>
        <v>4461.0882996390883</v>
      </c>
    </row>
    <row r="213" spans="2:30" ht="15" customHeight="1" x14ac:dyDescent="0.25">
      <c r="B213" s="395" t="s">
        <v>255</v>
      </c>
      <c r="H213" s="1331">
        <f ca="1">-AC60</f>
        <v>-710.48841147423923</v>
      </c>
      <c r="J213" s="434">
        <f t="shared" ref="J213:R215" ca="1" si="97">+$H213</f>
        <v>-710.48841147423923</v>
      </c>
      <c r="K213" s="434">
        <f t="shared" ca="1" si="97"/>
        <v>-710.48841147423923</v>
      </c>
      <c r="L213" s="1330">
        <f ca="1">+$H213</f>
        <v>-710.48841147423923</v>
      </c>
      <c r="M213" s="405">
        <f t="shared" ca="1" si="97"/>
        <v>-710.48841147423923</v>
      </c>
      <c r="N213" s="405">
        <f t="shared" ca="1" si="97"/>
        <v>-710.48841147423923</v>
      </c>
      <c r="O213" s="405">
        <f t="shared" ca="1" si="97"/>
        <v>-710.48841147423923</v>
      </c>
      <c r="P213" s="405">
        <f t="shared" ca="1" si="97"/>
        <v>-710.48841147423923</v>
      </c>
      <c r="Q213" s="405">
        <f t="shared" ca="1" si="97"/>
        <v>-710.48841147423923</v>
      </c>
      <c r="R213" s="405">
        <f t="shared" ca="1" si="97"/>
        <v>-710.48841147423923</v>
      </c>
    </row>
    <row r="214" spans="2:30" ht="15" customHeight="1" x14ac:dyDescent="0.25">
      <c r="B214" s="395" t="s">
        <v>256</v>
      </c>
      <c r="H214" s="635">
        <f>-AM38</f>
        <v>0</v>
      </c>
      <c r="J214" s="434">
        <f t="shared" si="97"/>
        <v>0</v>
      </c>
      <c r="K214" s="434">
        <f t="shared" si="97"/>
        <v>0</v>
      </c>
      <c r="L214" s="648">
        <f t="shared" si="97"/>
        <v>0</v>
      </c>
      <c r="M214" s="405">
        <f t="shared" si="97"/>
        <v>0</v>
      </c>
      <c r="N214" s="405">
        <f t="shared" si="97"/>
        <v>0</v>
      </c>
      <c r="O214" s="405">
        <f t="shared" si="97"/>
        <v>0</v>
      </c>
      <c r="P214" s="405">
        <f t="shared" si="97"/>
        <v>0</v>
      </c>
      <c r="Q214" s="405">
        <f t="shared" si="97"/>
        <v>0</v>
      </c>
      <c r="R214" s="405">
        <f t="shared" si="97"/>
        <v>0</v>
      </c>
    </row>
    <row r="215" spans="2:30" ht="15" customHeight="1" x14ac:dyDescent="0.25">
      <c r="B215" s="395" t="s">
        <v>257</v>
      </c>
      <c r="H215" s="556">
        <f>-SUM(AM36:AM37)</f>
        <v>0</v>
      </c>
      <c r="J215" s="452">
        <f t="shared" si="97"/>
        <v>0</v>
      </c>
      <c r="K215" s="452">
        <f t="shared" si="97"/>
        <v>0</v>
      </c>
      <c r="L215" s="645">
        <f t="shared" si="97"/>
        <v>0</v>
      </c>
      <c r="M215" s="570">
        <f t="shared" si="97"/>
        <v>0</v>
      </c>
      <c r="N215" s="570">
        <f t="shared" si="97"/>
        <v>0</v>
      </c>
      <c r="O215" s="570">
        <f t="shared" si="97"/>
        <v>0</v>
      </c>
      <c r="P215" s="570">
        <f t="shared" si="97"/>
        <v>0</v>
      </c>
      <c r="Q215" s="570">
        <f t="shared" si="97"/>
        <v>0</v>
      </c>
      <c r="R215" s="570">
        <f t="shared" si="97"/>
        <v>0</v>
      </c>
    </row>
    <row r="216" spans="2:30" ht="15" customHeight="1" x14ac:dyDescent="0.25">
      <c r="B216" s="400" t="s">
        <v>258</v>
      </c>
      <c r="C216" s="318"/>
      <c r="D216" s="318"/>
      <c r="H216" s="393"/>
      <c r="I216" s="393"/>
      <c r="J216" s="454">
        <f t="shared" ref="J216:R216" ca="1" si="98">+SUM(J212:J215)</f>
        <v>2051.1376787785293</v>
      </c>
      <c r="K216" s="454">
        <f t="shared" ca="1" si="98"/>
        <v>2263.5704549518196</v>
      </c>
      <c r="L216" s="647">
        <f t="shared" ca="1" si="98"/>
        <v>2476.0032311251098</v>
      </c>
      <c r="M216" s="393">
        <f t="shared" ca="1" si="98"/>
        <v>2688.4360072983991</v>
      </c>
      <c r="N216" s="393">
        <f t="shared" ca="1" si="98"/>
        <v>2900.8687834716893</v>
      </c>
      <c r="O216" s="393">
        <f t="shared" ca="1" si="98"/>
        <v>3113.3015596449795</v>
      </c>
      <c r="P216" s="393">
        <f t="shared" ca="1" si="98"/>
        <v>3325.7343358182688</v>
      </c>
      <c r="Q216" s="393">
        <f t="shared" ca="1" si="98"/>
        <v>3538.1671119915591</v>
      </c>
      <c r="R216" s="393">
        <f t="shared" ca="1" si="98"/>
        <v>3750.5998881648493</v>
      </c>
      <c r="T216" s="405"/>
    </row>
    <row r="217" spans="2:30" ht="15" customHeight="1" x14ac:dyDescent="0.25">
      <c r="B217" s="395"/>
      <c r="H217" s="399"/>
      <c r="J217" s="426"/>
      <c r="K217" s="426"/>
      <c r="L217" s="647"/>
      <c r="M217" s="439"/>
      <c r="N217" s="439"/>
      <c r="O217" s="439"/>
      <c r="P217" s="439"/>
      <c r="Q217" s="439"/>
      <c r="R217" s="439"/>
      <c r="T217" s="649"/>
    </row>
    <row r="218" spans="2:30" ht="15" customHeight="1" x14ac:dyDescent="0.25">
      <c r="B218" s="612" t="s">
        <v>259</v>
      </c>
      <c r="H218" s="399"/>
      <c r="J218" s="426"/>
      <c r="K218" s="426"/>
      <c r="L218" s="650"/>
      <c r="M218" s="439"/>
      <c r="N218" s="439"/>
      <c r="O218" s="439"/>
      <c r="P218" s="439"/>
      <c r="Q218" s="439"/>
      <c r="R218" s="439"/>
    </row>
    <row r="219" spans="2:30" ht="15" customHeight="1" x14ac:dyDescent="0.25">
      <c r="B219" s="395" t="s">
        <v>260</v>
      </c>
      <c r="H219" s="635">
        <f ca="1">+MAX(0,E39-SUM(H233:H237))</f>
        <v>975</v>
      </c>
      <c r="I219" s="379">
        <f>+Y36</f>
        <v>46295</v>
      </c>
      <c r="J219" s="434">
        <f t="shared" ref="J219:R219" ca="1" si="99">+$H$219</f>
        <v>975</v>
      </c>
      <c r="K219" s="434">
        <f t="shared" ca="1" si="99"/>
        <v>975</v>
      </c>
      <c r="L219" s="648">
        <f t="shared" ca="1" si="99"/>
        <v>975</v>
      </c>
      <c r="M219" s="405">
        <f t="shared" ca="1" si="99"/>
        <v>975</v>
      </c>
      <c r="N219" s="405">
        <f t="shared" ca="1" si="99"/>
        <v>975</v>
      </c>
      <c r="O219" s="405">
        <f t="shared" ca="1" si="99"/>
        <v>975</v>
      </c>
      <c r="P219" s="405">
        <f t="shared" ca="1" si="99"/>
        <v>975</v>
      </c>
      <c r="Q219" s="405">
        <f t="shared" ca="1" si="99"/>
        <v>975</v>
      </c>
      <c r="R219" s="405">
        <f t="shared" ca="1" si="99"/>
        <v>975</v>
      </c>
    </row>
    <row r="220" spans="2:30" ht="15" customHeight="1" x14ac:dyDescent="0.25">
      <c r="B220" s="400" t="s">
        <v>261</v>
      </c>
      <c r="H220" s="399">
        <f>+E49</f>
        <v>0.08</v>
      </c>
      <c r="I220" s="379">
        <f>+I238</f>
        <v>48121</v>
      </c>
      <c r="J220" s="454">
        <f t="shared" ref="J220:R220" ca="1" si="100">+MIN(J216,J219*(1+$H220)^(($I220-$I219)/365))</f>
        <v>1432.8969724623587</v>
      </c>
      <c r="K220" s="454">
        <f t="shared" ca="1" si="100"/>
        <v>1432.8969724623587</v>
      </c>
      <c r="L220" s="647">
        <f t="shared" ca="1" si="100"/>
        <v>1432.8969724623587</v>
      </c>
      <c r="M220" s="393">
        <f t="shared" ca="1" si="100"/>
        <v>1432.8969724623587</v>
      </c>
      <c r="N220" s="393">
        <f t="shared" ca="1" si="100"/>
        <v>1432.8969724623587</v>
      </c>
      <c r="O220" s="393">
        <f t="shared" ca="1" si="100"/>
        <v>1432.8969724623587</v>
      </c>
      <c r="P220" s="393">
        <f t="shared" ca="1" si="100"/>
        <v>1432.8969724623587</v>
      </c>
      <c r="Q220" s="393">
        <f t="shared" ca="1" si="100"/>
        <v>1432.8969724623587</v>
      </c>
      <c r="R220" s="393">
        <f t="shared" ca="1" si="100"/>
        <v>1432.8969724623587</v>
      </c>
      <c r="Z220" s="426"/>
      <c r="AA220" s="426"/>
      <c r="AB220" s="426"/>
      <c r="AC220" s="426"/>
    </row>
    <row r="221" spans="2:30" ht="15" customHeight="1" x14ac:dyDescent="0.25">
      <c r="B221" s="395" t="s">
        <v>262</v>
      </c>
      <c r="H221" s="399">
        <f>+D37</f>
        <v>1</v>
      </c>
      <c r="J221" s="434">
        <f t="shared" ref="J221:R222" ca="1" si="101">+$H221*J$220</f>
        <v>1432.8969724623587</v>
      </c>
      <c r="K221" s="434">
        <f t="shared" ca="1" si="101"/>
        <v>1432.8969724623587</v>
      </c>
      <c r="L221" s="648">
        <f t="shared" ca="1" si="101"/>
        <v>1432.8969724623587</v>
      </c>
      <c r="M221" s="405">
        <f t="shared" ca="1" si="101"/>
        <v>1432.8969724623587</v>
      </c>
      <c r="N221" s="405">
        <f t="shared" ca="1" si="101"/>
        <v>1432.8969724623587</v>
      </c>
      <c r="O221" s="405">
        <f t="shared" ca="1" si="101"/>
        <v>1432.8969724623587</v>
      </c>
      <c r="P221" s="405">
        <f t="shared" ca="1" si="101"/>
        <v>1432.8969724623587</v>
      </c>
      <c r="Q221" s="405">
        <f t="shared" ca="1" si="101"/>
        <v>1432.8969724623587</v>
      </c>
      <c r="R221" s="405">
        <f t="shared" ca="1" si="101"/>
        <v>1432.8969724623587</v>
      </c>
      <c r="Y221" s="379"/>
      <c r="Z221" s="439"/>
      <c r="AA221" s="439"/>
      <c r="AB221" s="439"/>
      <c r="AC221" s="439"/>
      <c r="AD221" s="426"/>
    </row>
    <row r="222" spans="2:30" ht="15" customHeight="1" x14ac:dyDescent="0.25">
      <c r="B222" s="395" t="s">
        <v>263</v>
      </c>
      <c r="H222" s="399">
        <f>+D38</f>
        <v>0</v>
      </c>
      <c r="J222" s="434">
        <f t="shared" ca="1" si="101"/>
        <v>0</v>
      </c>
      <c r="K222" s="434">
        <f t="shared" ca="1" si="101"/>
        <v>0</v>
      </c>
      <c r="L222" s="648">
        <f t="shared" ca="1" si="101"/>
        <v>0</v>
      </c>
      <c r="M222" s="405">
        <f t="shared" ca="1" si="101"/>
        <v>0</v>
      </c>
      <c r="N222" s="405">
        <f t="shared" ca="1" si="101"/>
        <v>0</v>
      </c>
      <c r="O222" s="405">
        <f t="shared" ca="1" si="101"/>
        <v>0</v>
      </c>
      <c r="P222" s="405">
        <f t="shared" ca="1" si="101"/>
        <v>0</v>
      </c>
      <c r="Q222" s="405">
        <f t="shared" ca="1" si="101"/>
        <v>0</v>
      </c>
      <c r="R222" s="405">
        <f t="shared" ca="1" si="101"/>
        <v>0</v>
      </c>
      <c r="X222" s="434"/>
      <c r="Y222" s="426"/>
    </row>
    <row r="223" spans="2:30" ht="15" customHeight="1" x14ac:dyDescent="0.25">
      <c r="B223" s="400" t="s">
        <v>264</v>
      </c>
      <c r="H223" s="399"/>
      <c r="J223" s="393">
        <f t="shared" ref="J223:R223" ca="1" si="102">+MAX(0,J216-J220)</f>
        <v>618.24070631617064</v>
      </c>
      <c r="K223" s="454">
        <f t="shared" ca="1" si="102"/>
        <v>830.67348248946087</v>
      </c>
      <c r="L223" s="647">
        <f t="shared" ca="1" si="102"/>
        <v>1043.1062586627511</v>
      </c>
      <c r="M223" s="393">
        <f t="shared" ca="1" si="102"/>
        <v>1255.5390348360404</v>
      </c>
      <c r="N223" s="393">
        <f t="shared" ca="1" si="102"/>
        <v>1467.9718110093306</v>
      </c>
      <c r="O223" s="393">
        <f t="shared" ca="1" si="102"/>
        <v>1680.4045871826208</v>
      </c>
      <c r="P223" s="393">
        <f t="shared" ca="1" si="102"/>
        <v>1892.8373633559102</v>
      </c>
      <c r="Q223" s="393">
        <f t="shared" ca="1" si="102"/>
        <v>2105.2701395292006</v>
      </c>
      <c r="R223" s="393">
        <f t="shared" ca="1" si="102"/>
        <v>2317.7029157024908</v>
      </c>
      <c r="Y223" s="439"/>
    </row>
    <row r="224" spans="2:30" ht="15" customHeight="1" x14ac:dyDescent="0.25">
      <c r="B224" s="395" t="s">
        <v>265</v>
      </c>
      <c r="H224" s="399">
        <f>+E50</f>
        <v>0.1</v>
      </c>
      <c r="J224" s="434">
        <f t="shared" ref="J224:R224" ca="1" si="103">+$H$224*J223</f>
        <v>61.824070631617069</v>
      </c>
      <c r="K224" s="434">
        <f t="shared" ca="1" si="103"/>
        <v>83.067348248946089</v>
      </c>
      <c r="L224" s="648">
        <f t="shared" ca="1" si="103"/>
        <v>104.31062586627512</v>
      </c>
      <c r="M224" s="405">
        <f t="shared" ca="1" si="103"/>
        <v>125.55390348360405</v>
      </c>
      <c r="N224" s="405">
        <f t="shared" ca="1" si="103"/>
        <v>146.79718110093307</v>
      </c>
      <c r="O224" s="405">
        <f t="shared" ca="1" si="103"/>
        <v>168.0404587182621</v>
      </c>
      <c r="P224" s="405">
        <f t="shared" ca="1" si="103"/>
        <v>189.28373633559102</v>
      </c>
      <c r="Q224" s="405">
        <f t="shared" ca="1" si="103"/>
        <v>210.52701395292007</v>
      </c>
      <c r="R224" s="405">
        <f t="shared" ca="1" si="103"/>
        <v>231.7702915702491</v>
      </c>
    </row>
    <row r="225" spans="1:21" ht="15" customHeight="1" x14ac:dyDescent="0.25">
      <c r="B225" s="395" t="s">
        <v>266</v>
      </c>
      <c r="H225" s="399">
        <f>+D37</f>
        <v>1</v>
      </c>
      <c r="J225" s="405">
        <f t="shared" ref="J225:R226" ca="1" si="104">+(J$223-J$224)*$H225</f>
        <v>556.41663568455363</v>
      </c>
      <c r="K225" s="434">
        <f t="shared" ca="1" si="104"/>
        <v>747.60613424051473</v>
      </c>
      <c r="L225" s="648">
        <f t="shared" ca="1" si="104"/>
        <v>938.79563279647596</v>
      </c>
      <c r="M225" s="405">
        <f t="shared" ca="1" si="104"/>
        <v>1129.9851313524364</v>
      </c>
      <c r="N225" s="405">
        <f t="shared" ca="1" si="104"/>
        <v>1321.1746299083975</v>
      </c>
      <c r="O225" s="405">
        <f t="shared" ca="1" si="104"/>
        <v>1512.3641284643588</v>
      </c>
      <c r="P225" s="405">
        <f t="shared" ca="1" si="104"/>
        <v>1703.5536270203193</v>
      </c>
      <c r="Q225" s="405">
        <f t="shared" ca="1" si="104"/>
        <v>1894.7431255762806</v>
      </c>
      <c r="R225" s="405">
        <f t="shared" ca="1" si="104"/>
        <v>2085.9326241322419</v>
      </c>
    </row>
    <row r="226" spans="1:21" ht="15" customHeight="1" x14ac:dyDescent="0.25">
      <c r="B226" s="395" t="s">
        <v>267</v>
      </c>
      <c r="H226" s="399">
        <f>+D38</f>
        <v>0</v>
      </c>
      <c r="J226" s="405">
        <f t="shared" ca="1" si="104"/>
        <v>0</v>
      </c>
      <c r="K226" s="434">
        <f t="shared" ca="1" si="104"/>
        <v>0</v>
      </c>
      <c r="L226" s="648">
        <f t="shared" ca="1" si="104"/>
        <v>0</v>
      </c>
      <c r="M226" s="405">
        <f t="shared" ca="1" si="104"/>
        <v>0</v>
      </c>
      <c r="N226" s="405">
        <f t="shared" ca="1" si="104"/>
        <v>0</v>
      </c>
      <c r="O226" s="405">
        <f t="shared" ca="1" si="104"/>
        <v>0</v>
      </c>
      <c r="P226" s="405">
        <f t="shared" ca="1" si="104"/>
        <v>0</v>
      </c>
      <c r="Q226" s="405">
        <f t="shared" ca="1" si="104"/>
        <v>0</v>
      </c>
      <c r="R226" s="405">
        <f t="shared" ca="1" si="104"/>
        <v>0</v>
      </c>
    </row>
    <row r="227" spans="1:21" ht="15" customHeight="1" outlineLevel="1" x14ac:dyDescent="0.25">
      <c r="B227" s="403" t="s">
        <v>268</v>
      </c>
      <c r="H227" s="399"/>
      <c r="J227" s="462">
        <f t="shared" ref="J227:R227" ca="1" si="105">+(J221+J225)/J216</f>
        <v>0.96985864417037393</v>
      </c>
      <c r="K227" s="462">
        <f t="shared" ca="1" si="105"/>
        <v>0.96330251260029187</v>
      </c>
      <c r="L227" s="651">
        <f t="shared" ca="1" si="105"/>
        <v>0.95787136924741578</v>
      </c>
      <c r="M227" s="399">
        <f t="shared" ca="1" si="105"/>
        <v>0.95329853374126894</v>
      </c>
      <c r="N227" s="399">
        <f t="shared" ca="1" si="105"/>
        <v>0.9493954425179999</v>
      </c>
      <c r="O227" s="399">
        <f t="shared" ca="1" si="105"/>
        <v>0.94602499773988347</v>
      </c>
      <c r="P227" s="399">
        <f t="shared" ca="1" si="105"/>
        <v>0.94308513031332686</v>
      </c>
      <c r="Q227" s="399">
        <f t="shared" ca="1" si="105"/>
        <v>0.94049828419935244</v>
      </c>
      <c r="R227" s="399">
        <f t="shared" ca="1" si="105"/>
        <v>0.93820447435579368</v>
      </c>
    </row>
    <row r="228" spans="1:21" ht="15" customHeight="1" x14ac:dyDescent="0.25">
      <c r="B228" s="403"/>
      <c r="H228" s="399"/>
      <c r="J228" s="1048"/>
      <c r="K228" s="633"/>
      <c r="L228" s="652"/>
      <c r="M228" s="439"/>
      <c r="N228" s="439"/>
      <c r="O228" s="439"/>
      <c r="P228" s="439"/>
      <c r="Q228" s="439"/>
      <c r="R228" s="439"/>
    </row>
    <row r="229" spans="1:21" ht="15" customHeight="1" x14ac:dyDescent="0.25">
      <c r="B229" s="395" t="s">
        <v>269</v>
      </c>
      <c r="H229" s="399"/>
      <c r="J229" s="434">
        <f t="shared" ref="J229:R229" ca="1" si="106">J225+J221</f>
        <v>1989.3136081469124</v>
      </c>
      <c r="K229" s="434">
        <f t="shared" ca="1" si="106"/>
        <v>2180.5031067028735</v>
      </c>
      <c r="L229" s="648">
        <f t="shared" ca="1" si="106"/>
        <v>2371.6926052588346</v>
      </c>
      <c r="M229" s="405">
        <f t="shared" ca="1" si="106"/>
        <v>2562.8821038147953</v>
      </c>
      <c r="N229" s="405">
        <f t="shared" ca="1" si="106"/>
        <v>2754.0716023707564</v>
      </c>
      <c r="O229" s="405">
        <f t="shared" ca="1" si="106"/>
        <v>2945.2611009267175</v>
      </c>
      <c r="P229" s="405">
        <f t="shared" ca="1" si="106"/>
        <v>3136.4505994826777</v>
      </c>
      <c r="Q229" s="405">
        <f t="shared" ca="1" si="106"/>
        <v>3327.6400980386393</v>
      </c>
      <c r="R229" s="405">
        <f t="shared" ca="1" si="106"/>
        <v>3518.8295965946008</v>
      </c>
    </row>
    <row r="230" spans="1:21" ht="15" customHeight="1" x14ac:dyDescent="0.25">
      <c r="B230" s="400" t="s">
        <v>270</v>
      </c>
      <c r="C230" s="318"/>
      <c r="D230" s="318"/>
      <c r="E230" s="318"/>
      <c r="F230" s="318"/>
      <c r="G230" s="318"/>
      <c r="H230" s="394"/>
      <c r="I230" s="318"/>
      <c r="J230" s="454">
        <f t="shared" ref="J230:R230" ca="1" si="107">SUM(J229:J229)</f>
        <v>1989.3136081469124</v>
      </c>
      <c r="K230" s="454">
        <f t="shared" ca="1" si="107"/>
        <v>2180.5031067028735</v>
      </c>
      <c r="L230" s="647">
        <f t="shared" ca="1" si="107"/>
        <v>2371.6926052588346</v>
      </c>
      <c r="M230" s="393">
        <f t="shared" ca="1" si="107"/>
        <v>2562.8821038147953</v>
      </c>
      <c r="N230" s="393">
        <f t="shared" ca="1" si="107"/>
        <v>2754.0716023707564</v>
      </c>
      <c r="O230" s="393">
        <f t="shared" ca="1" si="107"/>
        <v>2945.2611009267175</v>
      </c>
      <c r="P230" s="393">
        <f t="shared" ca="1" si="107"/>
        <v>3136.4505994826777</v>
      </c>
      <c r="Q230" s="393">
        <f t="shared" ca="1" si="107"/>
        <v>3327.6400980386393</v>
      </c>
      <c r="R230" s="393">
        <f t="shared" ca="1" si="107"/>
        <v>3518.8295965946008</v>
      </c>
    </row>
    <row r="231" spans="1:21" ht="15" customHeight="1" x14ac:dyDescent="0.25">
      <c r="B231" s="612" t="s">
        <v>271</v>
      </c>
      <c r="J231" s="439"/>
      <c r="K231" s="439"/>
      <c r="L231" s="653"/>
      <c r="M231" s="439"/>
      <c r="N231" s="439"/>
      <c r="O231" s="439"/>
      <c r="P231" s="439"/>
      <c r="Q231" s="439"/>
      <c r="R231" s="439"/>
      <c r="U231" s="720"/>
    </row>
    <row r="232" spans="1:21" ht="15" customHeight="1" x14ac:dyDescent="0.25">
      <c r="B232" s="395" t="s">
        <v>260</v>
      </c>
      <c r="H232" s="635">
        <f ca="1">-D18</f>
        <v>-975</v>
      </c>
      <c r="I232" s="379">
        <f>+$Y$36</f>
        <v>46295</v>
      </c>
      <c r="J232" s="434">
        <f t="shared" ref="J232:R232" ca="1" si="108">+$H232</f>
        <v>-975</v>
      </c>
      <c r="K232" s="405">
        <f t="shared" ca="1" si="108"/>
        <v>-975</v>
      </c>
      <c r="L232" s="654">
        <f t="shared" ca="1" si="108"/>
        <v>-975</v>
      </c>
      <c r="M232" s="405">
        <f t="shared" ca="1" si="108"/>
        <v>-975</v>
      </c>
      <c r="N232" s="405">
        <f t="shared" ca="1" si="108"/>
        <v>-975</v>
      </c>
      <c r="O232" s="405">
        <f t="shared" ca="1" si="108"/>
        <v>-975</v>
      </c>
      <c r="P232" s="405">
        <f t="shared" ca="1" si="108"/>
        <v>-975</v>
      </c>
      <c r="Q232" s="405">
        <f t="shared" ca="1" si="108"/>
        <v>-975</v>
      </c>
      <c r="R232" s="405">
        <f t="shared" ca="1" si="108"/>
        <v>-975</v>
      </c>
      <c r="U232" s="720"/>
    </row>
    <row r="233" spans="1:21" ht="15" customHeight="1" outlineLevel="1" x14ac:dyDescent="0.25">
      <c r="B233" s="395" t="s">
        <v>272</v>
      </c>
      <c r="H233" s="635">
        <f ca="1">-$I$185</f>
        <v>0</v>
      </c>
      <c r="I233" s="379">
        <f>+EDATE(FYE+1, 12)-1</f>
        <v>46660</v>
      </c>
      <c r="J233" s="434">
        <f ca="1">H233*$J$227</f>
        <v>0</v>
      </c>
      <c r="K233" s="434">
        <f t="shared" ref="K233:R237" ca="1" si="109">J233</f>
        <v>0</v>
      </c>
      <c r="L233" s="648">
        <f t="shared" ca="1" si="109"/>
        <v>0</v>
      </c>
      <c r="M233" s="405">
        <f t="shared" ca="1" si="109"/>
        <v>0</v>
      </c>
      <c r="N233" s="405">
        <f t="shared" ca="1" si="109"/>
        <v>0</v>
      </c>
      <c r="O233" s="405">
        <f t="shared" ca="1" si="109"/>
        <v>0</v>
      </c>
      <c r="P233" s="405">
        <f t="shared" ca="1" si="109"/>
        <v>0</v>
      </c>
      <c r="Q233" s="405">
        <f t="shared" ca="1" si="109"/>
        <v>0</v>
      </c>
      <c r="R233" s="405">
        <f t="shared" ca="1" si="109"/>
        <v>0</v>
      </c>
      <c r="U233" s="720"/>
    </row>
    <row r="234" spans="1:21" ht="15" customHeight="1" outlineLevel="1" x14ac:dyDescent="0.25">
      <c r="B234" s="395" t="s">
        <v>273</v>
      </c>
      <c r="H234" s="635">
        <f ca="1">-$J$185</f>
        <v>0</v>
      </c>
      <c r="I234" s="379">
        <f>I233+365</f>
        <v>47025</v>
      </c>
      <c r="J234" s="434">
        <f t="shared" ref="J234:J237" ca="1" si="110">H234*$J$227</f>
        <v>0</v>
      </c>
      <c r="K234" s="434">
        <f t="shared" ca="1" si="109"/>
        <v>0</v>
      </c>
      <c r="L234" s="648">
        <f t="shared" ca="1" si="109"/>
        <v>0</v>
      </c>
      <c r="M234" s="405">
        <f t="shared" ca="1" si="109"/>
        <v>0</v>
      </c>
      <c r="N234" s="405">
        <f t="shared" ca="1" si="109"/>
        <v>0</v>
      </c>
      <c r="O234" s="405">
        <f t="shared" ca="1" si="109"/>
        <v>0</v>
      </c>
      <c r="P234" s="405">
        <f t="shared" ca="1" si="109"/>
        <v>0</v>
      </c>
      <c r="Q234" s="405">
        <f t="shared" ca="1" si="109"/>
        <v>0</v>
      </c>
      <c r="R234" s="405">
        <f t="shared" ca="1" si="109"/>
        <v>0</v>
      </c>
      <c r="U234" s="720"/>
    </row>
    <row r="235" spans="1:21" ht="15" customHeight="1" outlineLevel="1" x14ac:dyDescent="0.25">
      <c r="B235" s="395" t="s">
        <v>274</v>
      </c>
      <c r="H235" s="635">
        <f ca="1">-$K$185</f>
        <v>0</v>
      </c>
      <c r="I235" s="379">
        <f>I234+365</f>
        <v>47390</v>
      </c>
      <c r="J235" s="434">
        <f t="shared" ca="1" si="110"/>
        <v>0</v>
      </c>
      <c r="K235" s="434">
        <f t="shared" ca="1" si="109"/>
        <v>0</v>
      </c>
      <c r="L235" s="648">
        <f t="shared" ca="1" si="109"/>
        <v>0</v>
      </c>
      <c r="M235" s="405">
        <f t="shared" ca="1" si="109"/>
        <v>0</v>
      </c>
      <c r="N235" s="405">
        <f t="shared" ca="1" si="109"/>
        <v>0</v>
      </c>
      <c r="O235" s="405">
        <f t="shared" ca="1" si="109"/>
        <v>0</v>
      </c>
      <c r="P235" s="405">
        <f t="shared" ca="1" si="109"/>
        <v>0</v>
      </c>
      <c r="Q235" s="405">
        <f t="shared" ca="1" si="109"/>
        <v>0</v>
      </c>
      <c r="R235" s="405">
        <f t="shared" ca="1" si="109"/>
        <v>0</v>
      </c>
      <c r="U235" s="720"/>
    </row>
    <row r="236" spans="1:21" ht="15" customHeight="1" outlineLevel="1" x14ac:dyDescent="0.25">
      <c r="B236" s="395" t="s">
        <v>275</v>
      </c>
      <c r="H236" s="635">
        <f ca="1">-$L$185</f>
        <v>0</v>
      </c>
      <c r="I236" s="379">
        <f>I235+365</f>
        <v>47755</v>
      </c>
      <c r="J236" s="434">
        <f t="shared" ca="1" si="110"/>
        <v>0</v>
      </c>
      <c r="K236" s="434">
        <f t="shared" ca="1" si="109"/>
        <v>0</v>
      </c>
      <c r="L236" s="648">
        <f t="shared" ca="1" si="109"/>
        <v>0</v>
      </c>
      <c r="M236" s="405">
        <f t="shared" ca="1" si="109"/>
        <v>0</v>
      </c>
      <c r="N236" s="405">
        <f t="shared" ca="1" si="109"/>
        <v>0</v>
      </c>
      <c r="O236" s="405">
        <f t="shared" ca="1" si="109"/>
        <v>0</v>
      </c>
      <c r="P236" s="405">
        <f t="shared" ca="1" si="109"/>
        <v>0</v>
      </c>
      <c r="Q236" s="405">
        <f t="shared" ca="1" si="109"/>
        <v>0</v>
      </c>
      <c r="R236" s="405">
        <f t="shared" ca="1" si="109"/>
        <v>0</v>
      </c>
      <c r="U236" s="720"/>
    </row>
    <row r="237" spans="1:21" ht="15" customHeight="1" outlineLevel="1" x14ac:dyDescent="0.25">
      <c r="B237" s="395" t="s">
        <v>276</v>
      </c>
      <c r="H237" s="635">
        <f ca="1">-$M$185</f>
        <v>0</v>
      </c>
      <c r="I237" s="379">
        <f>I236+365</f>
        <v>48120</v>
      </c>
      <c r="J237" s="452">
        <f t="shared" ca="1" si="110"/>
        <v>0</v>
      </c>
      <c r="K237" s="452">
        <f t="shared" ca="1" si="109"/>
        <v>0</v>
      </c>
      <c r="L237" s="645">
        <f t="shared" ca="1" si="109"/>
        <v>0</v>
      </c>
      <c r="M237" s="570">
        <f t="shared" ca="1" si="109"/>
        <v>0</v>
      </c>
      <c r="N237" s="570">
        <f t="shared" ca="1" si="109"/>
        <v>0</v>
      </c>
      <c r="O237" s="570">
        <f t="shared" ca="1" si="109"/>
        <v>0</v>
      </c>
      <c r="P237" s="570">
        <f t="shared" ca="1" si="109"/>
        <v>0</v>
      </c>
      <c r="Q237" s="570">
        <f t="shared" ca="1" si="109"/>
        <v>0</v>
      </c>
      <c r="R237" s="570">
        <f t="shared" ca="1" si="109"/>
        <v>0</v>
      </c>
      <c r="U237" s="720"/>
    </row>
    <row r="238" spans="1:21" ht="15" customHeight="1" x14ac:dyDescent="0.25">
      <c r="A238" s="326"/>
      <c r="B238" s="395" t="s">
        <v>277</v>
      </c>
      <c r="H238" s="556"/>
      <c r="I238" s="379">
        <f>+EDATE(I232+1,12*Y39)-1</f>
        <v>48121</v>
      </c>
      <c r="J238" s="405">
        <f t="shared" ref="J238:R238" ca="1" si="111">J230</f>
        <v>1989.3136081469124</v>
      </c>
      <c r="K238" s="405">
        <f t="shared" ca="1" si="111"/>
        <v>2180.5031067028735</v>
      </c>
      <c r="L238" s="654">
        <f t="shared" ca="1" si="111"/>
        <v>2371.6926052588346</v>
      </c>
      <c r="M238" s="405">
        <f t="shared" ca="1" si="111"/>
        <v>2562.8821038147953</v>
      </c>
      <c r="N238" s="405">
        <f t="shared" ca="1" si="111"/>
        <v>2754.0716023707564</v>
      </c>
      <c r="O238" s="405">
        <f t="shared" ca="1" si="111"/>
        <v>2945.2611009267175</v>
      </c>
      <c r="P238" s="405">
        <f t="shared" ca="1" si="111"/>
        <v>3136.4505994826777</v>
      </c>
      <c r="Q238" s="405">
        <f t="shared" ca="1" si="111"/>
        <v>3327.6400980386393</v>
      </c>
      <c r="R238" s="405">
        <f t="shared" ca="1" si="111"/>
        <v>3518.8295965946008</v>
      </c>
    </row>
    <row r="239" spans="1:21" ht="15" customHeight="1" x14ac:dyDescent="0.25">
      <c r="B239" s="655" t="s">
        <v>278</v>
      </c>
      <c r="C239" s="656"/>
      <c r="D239" s="656"/>
      <c r="E239" s="656"/>
      <c r="F239" s="656"/>
      <c r="G239" s="656"/>
      <c r="H239" s="656"/>
      <c r="I239" s="656"/>
      <c r="J239" s="657">
        <f t="shared" ref="J239:R239" ca="1" si="112">+XIRR(J232:J238,$I$232:$I$238)</f>
        <v>0.15320311188697813</v>
      </c>
      <c r="K239" s="657">
        <f t="shared" ca="1" si="112"/>
        <v>0.17455168366432192</v>
      </c>
      <c r="L239" s="658">
        <f t="shared" ca="1" si="112"/>
        <v>0.19445137381553648</v>
      </c>
      <c r="M239" s="657">
        <f t="shared" ca="1" si="112"/>
        <v>0.21310622096061713</v>
      </c>
      <c r="N239" s="657">
        <f t="shared" ca="1" si="112"/>
        <v>0.23067882657051086</v>
      </c>
      <c r="O239" s="657">
        <f t="shared" ca="1" si="112"/>
        <v>0.24730094075202941</v>
      </c>
      <c r="P239" s="657">
        <f t="shared" ca="1" si="112"/>
        <v>0.26308096051216123</v>
      </c>
      <c r="Q239" s="657">
        <f t="shared" ca="1" si="112"/>
        <v>0.2781091749668122</v>
      </c>
      <c r="R239" s="659">
        <f t="shared" ca="1" si="112"/>
        <v>0.29246167540550239</v>
      </c>
    </row>
    <row r="240" spans="1:21" ht="15" customHeight="1" x14ac:dyDescent="0.25">
      <c r="B240" s="660" t="s">
        <v>162</v>
      </c>
      <c r="C240" s="661"/>
      <c r="D240" s="661"/>
      <c r="E240" s="661"/>
      <c r="F240" s="661"/>
      <c r="G240" s="661"/>
      <c r="H240" s="661"/>
      <c r="I240" s="661"/>
      <c r="J240" s="662">
        <f t="shared" ref="J240:R240" ca="1" si="113">-SUMIF(J232:J238,"&gt;0",J232:J238)/SUMIF(J232:J238,"&lt;=0",J232:J238)</f>
        <v>2.0403216493814487</v>
      </c>
      <c r="K240" s="662">
        <f t="shared" ca="1" si="113"/>
        <v>2.2364134427721778</v>
      </c>
      <c r="L240" s="663">
        <f t="shared" ca="1" si="113"/>
        <v>2.4325052361629074</v>
      </c>
      <c r="M240" s="662">
        <f t="shared" ca="1" si="113"/>
        <v>2.6285970295536361</v>
      </c>
      <c r="N240" s="662">
        <f t="shared" ca="1" si="113"/>
        <v>2.8246888229443656</v>
      </c>
      <c r="O240" s="662">
        <f t="shared" ca="1" si="113"/>
        <v>3.0207806163350948</v>
      </c>
      <c r="P240" s="662">
        <f t="shared" ca="1" si="113"/>
        <v>3.2168724097258234</v>
      </c>
      <c r="Q240" s="662">
        <f t="shared" ca="1" si="113"/>
        <v>3.412964203116553</v>
      </c>
      <c r="R240" s="664">
        <f t="shared" ca="1" si="113"/>
        <v>3.609055996507283</v>
      </c>
    </row>
    <row r="241" spans="1:26" ht="15" customHeight="1" x14ac:dyDescent="0.25">
      <c r="B241" s="400"/>
      <c r="C241" s="318"/>
      <c r="D241" s="318"/>
      <c r="E241" s="318"/>
      <c r="F241" s="318"/>
      <c r="G241" s="318"/>
      <c r="H241" s="318"/>
      <c r="I241" s="318"/>
      <c r="J241" s="665"/>
      <c r="K241" s="665"/>
      <c r="L241" s="665"/>
      <c r="M241" s="665"/>
      <c r="N241" s="666"/>
      <c r="O241" s="666"/>
      <c r="P241" s="666"/>
      <c r="Q241" s="666"/>
      <c r="R241" s="666"/>
    </row>
    <row r="242" spans="1:26" ht="15" customHeight="1" x14ac:dyDescent="0.25">
      <c r="A242" s="326">
        <f>MAX(A$4:A241)+1</f>
        <v>6</v>
      </c>
      <c r="B242" s="400"/>
      <c r="C242" s="318"/>
      <c r="D242" s="318"/>
      <c r="E242" s="318"/>
      <c r="F242" s="318"/>
      <c r="G242" s="318"/>
      <c r="H242" s="318"/>
      <c r="I242" s="318"/>
      <c r="J242" s="667"/>
      <c r="K242" s="667"/>
      <c r="L242" s="667"/>
      <c r="M242" s="667"/>
      <c r="N242" s="668"/>
      <c r="O242" s="668"/>
      <c r="P242" s="668"/>
      <c r="Q242" s="668"/>
      <c r="R242" s="668"/>
    </row>
    <row r="243" spans="1:26" ht="15" customHeight="1" x14ac:dyDescent="0.25">
      <c r="B243" s="372" t="str">
        <f>name&amp;" - Debt Schedule"</f>
        <v>Marle - Debt Schedule</v>
      </c>
      <c r="C243" s="373"/>
      <c r="D243" s="373"/>
      <c r="E243" s="373"/>
      <c r="F243" s="373"/>
      <c r="G243" s="373"/>
      <c r="H243" s="373"/>
      <c r="I243" s="468"/>
      <c r="J243" s="416">
        <f>+$AF$36</f>
        <v>2</v>
      </c>
      <c r="K243" s="417"/>
      <c r="L243" s="418"/>
      <c r="M243" s="373"/>
      <c r="N243" s="604"/>
      <c r="O243" s="604"/>
      <c r="P243" s="604"/>
      <c r="Q243" s="604"/>
      <c r="R243" s="604"/>
      <c r="S243" s="373"/>
      <c r="T243" s="419" t="str">
        <f>"Page "&amp;A242</f>
        <v>Page 6</v>
      </c>
    </row>
    <row r="244" spans="1:26" ht="15" customHeight="1" x14ac:dyDescent="0.25">
      <c r="B244" s="479"/>
      <c r="H244" s="567">
        <f>$H$75</f>
        <v>0</v>
      </c>
      <c r="M244" s="421"/>
      <c r="N244" s="577"/>
      <c r="O244" s="577"/>
      <c r="P244" s="577"/>
      <c r="Q244" s="577"/>
      <c r="R244" s="577"/>
      <c r="S244" s="423"/>
      <c r="T244" s="424">
        <f ca="1">NOW()</f>
        <v>46140.552010648149</v>
      </c>
    </row>
    <row r="245" spans="1:26" ht="15" customHeight="1" x14ac:dyDescent="0.25">
      <c r="H245" s="387">
        <f t="shared" ref="H245:R245" si="114">H76</f>
        <v>0</v>
      </c>
      <c r="I245" s="387">
        <f t="shared" si="114"/>
        <v>46660</v>
      </c>
      <c r="J245" s="387">
        <f t="shared" si="114"/>
        <v>47026</v>
      </c>
      <c r="K245" s="387">
        <f t="shared" si="114"/>
        <v>47391</v>
      </c>
      <c r="L245" s="387">
        <f t="shared" si="114"/>
        <v>47756</v>
      </c>
      <c r="M245" s="387">
        <f t="shared" si="114"/>
        <v>48121</v>
      </c>
      <c r="N245" s="568">
        <f t="shared" si="114"/>
        <v>48487</v>
      </c>
      <c r="O245" s="568">
        <f t="shared" si="114"/>
        <v>48852</v>
      </c>
      <c r="P245" s="568">
        <f t="shared" si="114"/>
        <v>49217</v>
      </c>
      <c r="Q245" s="568">
        <f t="shared" si="114"/>
        <v>49582</v>
      </c>
      <c r="R245" s="568">
        <f t="shared" si="114"/>
        <v>49948</v>
      </c>
      <c r="S245" s="387"/>
      <c r="T245" s="569" t="s">
        <v>279</v>
      </c>
    </row>
    <row r="246" spans="1:26" ht="15" customHeight="1" x14ac:dyDescent="0.25">
      <c r="B246" s="337" t="s">
        <v>141</v>
      </c>
      <c r="H246" s="956">
        <f>$Y$41</f>
        <v>2.5000000000000001E-2</v>
      </c>
      <c r="I246" s="955">
        <f>$H$246</f>
        <v>2.5000000000000001E-2</v>
      </c>
      <c r="J246" s="955">
        <f t="shared" ref="J246:R246" si="115">$H$246</f>
        <v>2.5000000000000001E-2</v>
      </c>
      <c r="K246" s="955">
        <f t="shared" si="115"/>
        <v>2.5000000000000001E-2</v>
      </c>
      <c r="L246" s="955">
        <f t="shared" si="115"/>
        <v>2.5000000000000001E-2</v>
      </c>
      <c r="M246" s="955">
        <f t="shared" si="115"/>
        <v>2.5000000000000001E-2</v>
      </c>
      <c r="N246" s="955">
        <f t="shared" si="115"/>
        <v>2.5000000000000001E-2</v>
      </c>
      <c r="O246" s="955">
        <f t="shared" si="115"/>
        <v>2.5000000000000001E-2</v>
      </c>
      <c r="P246" s="955">
        <f t="shared" si="115"/>
        <v>2.5000000000000001E-2</v>
      </c>
      <c r="Q246" s="955">
        <f t="shared" si="115"/>
        <v>2.5000000000000001E-2</v>
      </c>
      <c r="R246" s="955">
        <f t="shared" si="115"/>
        <v>2.5000000000000001E-2</v>
      </c>
      <c r="S246" s="669"/>
      <c r="T246" s="456"/>
    </row>
    <row r="247" spans="1:26" ht="15" customHeight="1" x14ac:dyDescent="0.25">
      <c r="N247" s="577"/>
      <c r="O247" s="577"/>
      <c r="P247" s="577"/>
      <c r="Q247" s="577"/>
      <c r="R247" s="577"/>
      <c r="T247" s="456"/>
    </row>
    <row r="248" spans="1:26" ht="15" customHeight="1" x14ac:dyDescent="0.25">
      <c r="B248" s="505" t="s">
        <v>280</v>
      </c>
      <c r="E248" s="670" t="s">
        <v>19</v>
      </c>
      <c r="F248" s="670" t="s">
        <v>12</v>
      </c>
      <c r="G248" s="670" t="s">
        <v>23</v>
      </c>
      <c r="N248" s="577"/>
      <c r="O248" s="577"/>
      <c r="P248" s="577"/>
      <c r="Q248" s="577"/>
      <c r="R248" s="577"/>
      <c r="T248" s="456"/>
    </row>
    <row r="249" spans="1:26" ht="15" customHeight="1" x14ac:dyDescent="0.25">
      <c r="B249" s="337" t="str">
        <f>B265</f>
        <v>Cash</v>
      </c>
      <c r="E249" s="671">
        <f ca="1">+G11/10000</f>
        <v>2E-3</v>
      </c>
      <c r="F249" s="672">
        <f ca="1">+E249+I$246</f>
        <v>2.7000000000000003E-2</v>
      </c>
      <c r="G249" s="449">
        <f ca="1">VLOOKUP(B249,$W$11:$AA$22,5,FALSE)</f>
        <v>0</v>
      </c>
      <c r="H249" s="434">
        <f ca="1">H265*IF($G249,$E249,$E249+H$246)*stub</f>
        <v>0</v>
      </c>
      <c r="I249" s="434">
        <f t="shared" ref="I249:R253" ca="1" si="116">I265*IF($G249,$E249,$E249+I$246)</f>
        <v>0</v>
      </c>
      <c r="J249" s="434">
        <f t="shared" ca="1" si="116"/>
        <v>-0.96103308214285676</v>
      </c>
      <c r="K249" s="434">
        <f t="shared" ca="1" si="116"/>
        <v>-2.2447825257535712</v>
      </c>
      <c r="L249" s="434">
        <f t="shared" ca="1" si="116"/>
        <v>-3.8997965107842743</v>
      </c>
      <c r="M249" s="434">
        <f t="shared" ca="1" si="116"/>
        <v>-5.9193905243620124</v>
      </c>
      <c r="N249" s="534">
        <f t="shared" ca="1" si="116"/>
        <v>-8.3346863539406577</v>
      </c>
      <c r="O249" s="534">
        <f t="shared" ca="1" si="116"/>
        <v>-11.234085132679263</v>
      </c>
      <c r="P249" s="534">
        <f t="shared" ca="1" si="116"/>
        <v>-14.668225507168021</v>
      </c>
      <c r="Q249" s="534">
        <f t="shared" ca="1" si="116"/>
        <v>-18.691739377740511</v>
      </c>
      <c r="R249" s="534">
        <f t="shared" ca="1" si="116"/>
        <v>-23.404570541218895</v>
      </c>
      <c r="S249" s="426"/>
      <c r="T249" s="456"/>
      <c r="Z249" s="448"/>
    </row>
    <row r="250" spans="1:26" ht="15" customHeight="1" x14ac:dyDescent="0.25">
      <c r="B250" s="337" t="str">
        <f>B266</f>
        <v>Revolver</v>
      </c>
      <c r="E250" s="841">
        <v>0</v>
      </c>
      <c r="F250" s="672">
        <f>+E250+I$246</f>
        <v>2.5000000000000001E-2</v>
      </c>
      <c r="G250" s="781">
        <v>0</v>
      </c>
      <c r="H250" s="398">
        <f>H266*IF($G250,$E250,$E250+H$246)*stub</f>
        <v>0</v>
      </c>
      <c r="I250" s="398"/>
      <c r="J250" s="398"/>
      <c r="K250" s="398"/>
      <c r="L250" s="398"/>
      <c r="M250" s="398"/>
      <c r="N250" s="632"/>
      <c r="O250" s="632"/>
      <c r="P250" s="632"/>
      <c r="Q250" s="632"/>
      <c r="R250" s="632"/>
      <c r="S250" s="426"/>
      <c r="T250" s="456"/>
      <c r="U250" s="721"/>
      <c r="V250" s="673"/>
    </row>
    <row r="251" spans="1:26" ht="15" customHeight="1" x14ac:dyDescent="0.25">
      <c r="B251" s="337" t="str">
        <f ca="1">B267</f>
        <v>1st Lien</v>
      </c>
      <c r="E251" s="671">
        <f ca="1">+G12/10000</f>
        <v>3.7499999999999999E-2</v>
      </c>
      <c r="F251" s="672">
        <f ca="1">+E251+I$246</f>
        <v>6.25E-2</v>
      </c>
      <c r="G251" s="449">
        <f ca="1">VLOOKUP(B251,$W$12:$AA$22,5,FALSE)</f>
        <v>0</v>
      </c>
      <c r="H251" s="434">
        <f ca="1">H267*IF($G251,$E251,$E251+H$246)*stub</f>
        <v>0</v>
      </c>
      <c r="I251" s="434">
        <f t="shared" ca="1" si="116"/>
        <v>46.875</v>
      </c>
      <c r="J251" s="434">
        <f t="shared" ca="1" si="116"/>
        <v>46.875</v>
      </c>
      <c r="K251" s="434">
        <f t="shared" ca="1" si="116"/>
        <v>46.875</v>
      </c>
      <c r="L251" s="434">
        <f t="shared" ca="1" si="116"/>
        <v>46.875</v>
      </c>
      <c r="M251" s="434">
        <f t="shared" ca="1" si="116"/>
        <v>46.875</v>
      </c>
      <c r="N251" s="534">
        <f t="shared" ca="1" si="116"/>
        <v>46.875</v>
      </c>
      <c r="O251" s="534">
        <f t="shared" ca="1" si="116"/>
        <v>46.875</v>
      </c>
      <c r="P251" s="534">
        <f t="shared" ca="1" si="116"/>
        <v>46.875</v>
      </c>
      <c r="Q251" s="534">
        <f t="shared" ca="1" si="116"/>
        <v>46.875</v>
      </c>
      <c r="R251" s="534">
        <f t="shared" ca="1" si="116"/>
        <v>46.875</v>
      </c>
      <c r="S251" s="426"/>
      <c r="T251" s="673"/>
      <c r="U251" s="721"/>
      <c r="V251" s="673"/>
    </row>
    <row r="252" spans="1:26" ht="15" customHeight="1" x14ac:dyDescent="0.25">
      <c r="B252" s="337" t="str">
        <f ca="1">B268</f>
        <v>PIK</v>
      </c>
      <c r="E252" s="671">
        <f ca="1">+G13/10000</f>
        <v>0</v>
      </c>
      <c r="F252" s="672">
        <f ca="1">+E252+I$246</f>
        <v>2.5000000000000001E-2</v>
      </c>
      <c r="G252" s="449">
        <f ca="1">VLOOKUP(B252,$W$12:$AA$22,5,FALSE)</f>
        <v>1</v>
      </c>
      <c r="H252" s="434">
        <f ca="1">H268*IF($G252,$E252,$E252+H$246)*stub</f>
        <v>0</v>
      </c>
      <c r="I252" s="434">
        <f t="shared" ca="1" si="116"/>
        <v>0</v>
      </c>
      <c r="J252" s="434">
        <f t="shared" ca="1" si="116"/>
        <v>0</v>
      </c>
      <c r="K252" s="434">
        <f t="shared" ca="1" si="116"/>
        <v>0</v>
      </c>
      <c r="L252" s="434">
        <f t="shared" ca="1" si="116"/>
        <v>0</v>
      </c>
      <c r="M252" s="434">
        <f t="shared" ca="1" si="116"/>
        <v>0</v>
      </c>
      <c r="N252" s="534">
        <f t="shared" ca="1" si="116"/>
        <v>0</v>
      </c>
      <c r="O252" s="534">
        <f t="shared" ca="1" si="116"/>
        <v>0</v>
      </c>
      <c r="P252" s="534">
        <f t="shared" ca="1" si="116"/>
        <v>0</v>
      </c>
      <c r="Q252" s="534">
        <f t="shared" ca="1" si="116"/>
        <v>0</v>
      </c>
      <c r="R252" s="534">
        <f t="shared" ca="1" si="116"/>
        <v>0</v>
      </c>
      <c r="S252" s="463"/>
      <c r="T252" s="673"/>
      <c r="U252" s="721"/>
      <c r="V252" s="673"/>
      <c r="W252" s="673"/>
      <c r="X252" s="673"/>
    </row>
    <row r="253" spans="1:26" ht="15" customHeight="1" x14ac:dyDescent="0.25">
      <c r="B253" s="337" t="str">
        <f ca="1">B269</f>
        <v>Debt 2</v>
      </c>
      <c r="E253" s="671">
        <f ca="1">+G14/10000</f>
        <v>0</v>
      </c>
      <c r="F253" s="672">
        <f ca="1">+E253+I$246</f>
        <v>2.5000000000000001E-2</v>
      </c>
      <c r="G253" s="449">
        <f ca="1">VLOOKUP(B253,$W$12:$AA$22,5,FALSE)</f>
        <v>1</v>
      </c>
      <c r="H253" s="452">
        <f ca="1">H269*IF($G253,$E253,$E253+H$246)*stub</f>
        <v>0</v>
      </c>
      <c r="I253" s="452">
        <f t="shared" ca="1" si="116"/>
        <v>0</v>
      </c>
      <c r="J253" s="452">
        <f t="shared" ca="1" si="116"/>
        <v>0</v>
      </c>
      <c r="K253" s="452">
        <f t="shared" ca="1" si="116"/>
        <v>0</v>
      </c>
      <c r="L253" s="452">
        <f t="shared" ca="1" si="116"/>
        <v>0</v>
      </c>
      <c r="M253" s="452">
        <f t="shared" ca="1" si="116"/>
        <v>0</v>
      </c>
      <c r="N253" s="572">
        <f t="shared" ca="1" si="116"/>
        <v>0</v>
      </c>
      <c r="O253" s="572">
        <f t="shared" ca="1" si="116"/>
        <v>0</v>
      </c>
      <c r="P253" s="572">
        <f t="shared" ca="1" si="116"/>
        <v>0</v>
      </c>
      <c r="Q253" s="572">
        <f t="shared" ca="1" si="116"/>
        <v>0</v>
      </c>
      <c r="R253" s="572">
        <f t="shared" ca="1" si="116"/>
        <v>0</v>
      </c>
      <c r="S253" s="463"/>
      <c r="T253" s="673"/>
      <c r="W253" s="673"/>
      <c r="X253" s="673"/>
    </row>
    <row r="254" spans="1:26" ht="15" customHeight="1" x14ac:dyDescent="0.25">
      <c r="B254" s="400" t="s">
        <v>17</v>
      </c>
      <c r="C254" s="318"/>
      <c r="E254" s="318"/>
      <c r="H254" s="393">
        <f t="shared" ref="H254:R254" ca="1" si="117">SUM(OFFSET(H249,0,0,ROW(H254)-ROW(H249)))</f>
        <v>0</v>
      </c>
      <c r="I254" s="393">
        <f t="shared" ca="1" si="117"/>
        <v>46.875</v>
      </c>
      <c r="J254" s="393">
        <f t="shared" ca="1" si="117"/>
        <v>45.913966917857145</v>
      </c>
      <c r="K254" s="393">
        <f t="shared" ca="1" si="117"/>
        <v>44.630217474246429</v>
      </c>
      <c r="L254" s="393">
        <f t="shared" ca="1" si="117"/>
        <v>42.975203489215723</v>
      </c>
      <c r="M254" s="393">
        <f t="shared" ca="1" si="117"/>
        <v>40.955609475637985</v>
      </c>
      <c r="N254" s="580">
        <f t="shared" ca="1" si="117"/>
        <v>38.540313646059346</v>
      </c>
      <c r="O254" s="580">
        <f t="shared" ca="1" si="117"/>
        <v>35.640914867320738</v>
      </c>
      <c r="P254" s="580">
        <f t="shared" ca="1" si="117"/>
        <v>32.206774492831983</v>
      </c>
      <c r="Q254" s="580">
        <f t="shared" ca="1" si="117"/>
        <v>28.183260622259489</v>
      </c>
      <c r="R254" s="580">
        <f t="shared" ca="1" si="117"/>
        <v>23.470429458781105</v>
      </c>
      <c r="S254" s="587"/>
      <c r="T254" s="456"/>
      <c r="W254" s="673"/>
      <c r="X254" s="673"/>
    </row>
    <row r="255" spans="1:26" ht="15" customHeight="1" outlineLevel="1" x14ac:dyDescent="0.25">
      <c r="H255" s="405"/>
      <c r="I255" s="405"/>
      <c r="J255" s="405"/>
      <c r="K255" s="405"/>
      <c r="L255" s="405"/>
      <c r="M255" s="405"/>
      <c r="N255" s="534"/>
      <c r="O255" s="534"/>
      <c r="P255" s="534"/>
      <c r="Q255" s="534"/>
      <c r="R255" s="534"/>
      <c r="T255" s="456"/>
    </row>
    <row r="256" spans="1:26" ht="15" customHeight="1" outlineLevel="1" x14ac:dyDescent="0.25">
      <c r="B256" s="505" t="s">
        <v>281</v>
      </c>
      <c r="E256" s="670" t="s">
        <v>19</v>
      </c>
      <c r="H256" s="405"/>
      <c r="I256" s="405"/>
      <c r="J256" s="405"/>
      <c r="K256" s="405"/>
      <c r="L256" s="405"/>
      <c r="M256" s="405"/>
      <c r="N256" s="534"/>
      <c r="O256" s="534"/>
      <c r="P256" s="534"/>
      <c r="Q256" s="534"/>
      <c r="R256" s="534"/>
      <c r="T256" s="456"/>
    </row>
    <row r="257" spans="2:20" ht="15" customHeight="1" outlineLevel="1" x14ac:dyDescent="0.25">
      <c r="B257" s="337" t="str">
        <f>B265</f>
        <v>Cash</v>
      </c>
      <c r="E257" s="504">
        <f ca="1">+H11/10000</f>
        <v>0</v>
      </c>
      <c r="H257" s="405">
        <f ca="1">H265*$E257*stub</f>
        <v>0</v>
      </c>
      <c r="I257" s="405">
        <f t="shared" ref="I257:R261" ca="1" si="118">I265*$E257</f>
        <v>0</v>
      </c>
      <c r="J257" s="405">
        <f t="shared" ca="1" si="118"/>
        <v>0</v>
      </c>
      <c r="K257" s="405">
        <f t="shared" ca="1" si="118"/>
        <v>0</v>
      </c>
      <c r="L257" s="405">
        <f t="shared" ca="1" si="118"/>
        <v>0</v>
      </c>
      <c r="M257" s="405">
        <f t="shared" ca="1" si="118"/>
        <v>0</v>
      </c>
      <c r="N257" s="534">
        <f t="shared" ca="1" si="118"/>
        <v>0</v>
      </c>
      <c r="O257" s="534">
        <f t="shared" ca="1" si="118"/>
        <v>0</v>
      </c>
      <c r="P257" s="534">
        <f t="shared" ca="1" si="118"/>
        <v>0</v>
      </c>
      <c r="Q257" s="534">
        <f t="shared" ca="1" si="118"/>
        <v>0</v>
      </c>
      <c r="R257" s="534">
        <f t="shared" ca="1" si="118"/>
        <v>0</v>
      </c>
      <c r="S257" s="439"/>
      <c r="T257" s="456"/>
    </row>
    <row r="258" spans="2:20" ht="15" customHeight="1" outlineLevel="1" x14ac:dyDescent="0.25">
      <c r="B258" s="337" t="str">
        <f>B266</f>
        <v>Revolver</v>
      </c>
      <c r="E258" s="444">
        <f ca="1">+E259</f>
        <v>0</v>
      </c>
      <c r="H258" s="405">
        <f ca="1">H266*$E258*stub</f>
        <v>0</v>
      </c>
      <c r="I258" s="405">
        <f t="shared" ca="1" si="118"/>
        <v>0</v>
      </c>
      <c r="J258" s="405">
        <f t="shared" ca="1" si="118"/>
        <v>0</v>
      </c>
      <c r="K258" s="405">
        <f t="shared" ca="1" si="118"/>
        <v>0</v>
      </c>
      <c r="L258" s="405">
        <f t="shared" ca="1" si="118"/>
        <v>0</v>
      </c>
      <c r="M258" s="405">
        <f t="shared" ca="1" si="118"/>
        <v>0</v>
      </c>
      <c r="N258" s="534">
        <f t="shared" ca="1" si="118"/>
        <v>0</v>
      </c>
      <c r="O258" s="534">
        <f t="shared" ca="1" si="118"/>
        <v>0</v>
      </c>
      <c r="P258" s="534">
        <f t="shared" ca="1" si="118"/>
        <v>0</v>
      </c>
      <c r="Q258" s="534">
        <f t="shared" ca="1" si="118"/>
        <v>0</v>
      </c>
      <c r="R258" s="534">
        <f t="shared" ca="1" si="118"/>
        <v>0</v>
      </c>
      <c r="S258" s="439"/>
      <c r="T258" s="456"/>
    </row>
    <row r="259" spans="2:20" ht="15" customHeight="1" outlineLevel="1" x14ac:dyDescent="0.25">
      <c r="B259" s="337" t="str">
        <f ca="1">B267</f>
        <v>1st Lien</v>
      </c>
      <c r="E259" s="504">
        <f ca="1">+H12/10000</f>
        <v>0</v>
      </c>
      <c r="H259" s="405">
        <f ca="1">H267*$E259*stub</f>
        <v>0</v>
      </c>
      <c r="I259" s="405">
        <f t="shared" ca="1" si="118"/>
        <v>0</v>
      </c>
      <c r="J259" s="405">
        <f t="shared" ca="1" si="118"/>
        <v>0</v>
      </c>
      <c r="K259" s="405">
        <f t="shared" ca="1" si="118"/>
        <v>0</v>
      </c>
      <c r="L259" s="405">
        <f t="shared" ca="1" si="118"/>
        <v>0</v>
      </c>
      <c r="M259" s="405">
        <f t="shared" ca="1" si="118"/>
        <v>0</v>
      </c>
      <c r="N259" s="534">
        <f t="shared" ca="1" si="118"/>
        <v>0</v>
      </c>
      <c r="O259" s="534">
        <f t="shared" ca="1" si="118"/>
        <v>0</v>
      </c>
      <c r="P259" s="534">
        <f t="shared" ca="1" si="118"/>
        <v>0</v>
      </c>
      <c r="Q259" s="534">
        <f t="shared" ca="1" si="118"/>
        <v>0</v>
      </c>
      <c r="R259" s="534">
        <f t="shared" ca="1" si="118"/>
        <v>0</v>
      </c>
      <c r="S259" s="439"/>
      <c r="T259" s="456"/>
    </row>
    <row r="260" spans="2:20" ht="15" customHeight="1" outlineLevel="1" x14ac:dyDescent="0.25">
      <c r="B260" s="337" t="str">
        <f ca="1">B268</f>
        <v>PIK</v>
      </c>
      <c r="E260" s="504">
        <f ca="1">+H13/10000</f>
        <v>7.4999999999999997E-2</v>
      </c>
      <c r="H260" s="405">
        <f ca="1">H268*$E260*stub</f>
        <v>0</v>
      </c>
      <c r="I260" s="405">
        <f t="shared" ca="1" si="118"/>
        <v>14.0625</v>
      </c>
      <c r="J260" s="405">
        <f t="shared" ca="1" si="118"/>
        <v>15.1171875</v>
      </c>
      <c r="K260" s="405">
        <f t="shared" ca="1" si="118"/>
        <v>16.2509765625</v>
      </c>
      <c r="L260" s="405">
        <f t="shared" ca="1" si="118"/>
        <v>17.469799804687501</v>
      </c>
      <c r="M260" s="405">
        <f t="shared" ca="1" si="118"/>
        <v>18.780034790039064</v>
      </c>
      <c r="N260" s="534">
        <f t="shared" ca="1" si="118"/>
        <v>20.188537399291992</v>
      </c>
      <c r="O260" s="534">
        <f t="shared" ca="1" si="118"/>
        <v>21.702677704238891</v>
      </c>
      <c r="P260" s="534">
        <f t="shared" ca="1" si="118"/>
        <v>23.330378532056809</v>
      </c>
      <c r="Q260" s="534">
        <f t="shared" ca="1" si="118"/>
        <v>25.080156921961066</v>
      </c>
      <c r="R260" s="534">
        <f t="shared" ca="1" si="118"/>
        <v>26.961168691108149</v>
      </c>
      <c r="S260" s="602"/>
      <c r="T260" s="456"/>
    </row>
    <row r="261" spans="2:20" ht="15" customHeight="1" outlineLevel="1" x14ac:dyDescent="0.25">
      <c r="B261" s="337" t="str">
        <f ca="1">B269</f>
        <v>Debt 2</v>
      </c>
      <c r="E261" s="504">
        <f ca="1">+H14/10000</f>
        <v>0</v>
      </c>
      <c r="H261" s="570">
        <f ca="1">H269*$E261*stub</f>
        <v>0</v>
      </c>
      <c r="I261" s="570">
        <f t="shared" ca="1" si="118"/>
        <v>0</v>
      </c>
      <c r="J261" s="570">
        <f t="shared" ca="1" si="118"/>
        <v>0</v>
      </c>
      <c r="K261" s="570">
        <f t="shared" ca="1" si="118"/>
        <v>0</v>
      </c>
      <c r="L261" s="570">
        <f t="shared" ca="1" si="118"/>
        <v>0</v>
      </c>
      <c r="M261" s="570">
        <f t="shared" ca="1" si="118"/>
        <v>0</v>
      </c>
      <c r="N261" s="572">
        <f t="shared" ca="1" si="118"/>
        <v>0</v>
      </c>
      <c r="O261" s="572">
        <f t="shared" ca="1" si="118"/>
        <v>0</v>
      </c>
      <c r="P261" s="572">
        <f t="shared" ca="1" si="118"/>
        <v>0</v>
      </c>
      <c r="Q261" s="572">
        <f t="shared" ca="1" si="118"/>
        <v>0</v>
      </c>
      <c r="R261" s="572">
        <f t="shared" ca="1" si="118"/>
        <v>0</v>
      </c>
      <c r="S261" s="602"/>
      <c r="T261" s="456"/>
    </row>
    <row r="262" spans="2:20" ht="15" customHeight="1" outlineLevel="1" x14ac:dyDescent="0.25">
      <c r="B262" s="400" t="s">
        <v>17</v>
      </c>
      <c r="H262" s="393">
        <f t="shared" ref="H262:R262" ca="1" si="119">SUM(OFFSET(H257,0,0,ROW(H262)-ROW(H257)))</f>
        <v>0</v>
      </c>
      <c r="I262" s="393">
        <f t="shared" ca="1" si="119"/>
        <v>14.0625</v>
      </c>
      <c r="J262" s="393">
        <f t="shared" ca="1" si="119"/>
        <v>15.1171875</v>
      </c>
      <c r="K262" s="393">
        <f t="shared" ca="1" si="119"/>
        <v>16.2509765625</v>
      </c>
      <c r="L262" s="393">
        <f t="shared" ca="1" si="119"/>
        <v>17.469799804687501</v>
      </c>
      <c r="M262" s="393">
        <f t="shared" ca="1" si="119"/>
        <v>18.780034790039064</v>
      </c>
      <c r="N262" s="580">
        <f t="shared" ca="1" si="119"/>
        <v>20.188537399291992</v>
      </c>
      <c r="O262" s="580">
        <f t="shared" ca="1" si="119"/>
        <v>21.702677704238891</v>
      </c>
      <c r="P262" s="580">
        <f t="shared" ca="1" si="119"/>
        <v>23.330378532056809</v>
      </c>
      <c r="Q262" s="580">
        <f t="shared" ca="1" si="119"/>
        <v>25.080156921961066</v>
      </c>
      <c r="R262" s="580">
        <f t="shared" ca="1" si="119"/>
        <v>26.961168691108149</v>
      </c>
      <c r="S262" s="587"/>
      <c r="T262" s="456"/>
    </row>
    <row r="263" spans="2:20" ht="15" customHeight="1" x14ac:dyDescent="0.25">
      <c r="H263" s="405"/>
      <c r="I263" s="405"/>
      <c r="J263" s="405"/>
      <c r="K263" s="405"/>
      <c r="L263" s="405"/>
      <c r="M263" s="405"/>
      <c r="N263" s="534"/>
      <c r="O263" s="534"/>
      <c r="P263" s="534"/>
      <c r="Q263" s="534"/>
      <c r="R263" s="534"/>
      <c r="T263" s="456"/>
    </row>
    <row r="264" spans="2:20" ht="15" customHeight="1" x14ac:dyDescent="0.25">
      <c r="B264" s="505" t="s">
        <v>202</v>
      </c>
      <c r="H264" s="405"/>
      <c r="I264" s="405"/>
      <c r="J264" s="405"/>
      <c r="K264" s="405"/>
      <c r="L264" s="405"/>
      <c r="M264" s="405"/>
      <c r="N264" s="534"/>
      <c r="O264" s="534"/>
      <c r="P264" s="534"/>
      <c r="Q264" s="534"/>
      <c r="R264" s="534"/>
      <c r="T264" s="456"/>
    </row>
    <row r="265" spans="2:20" ht="15" customHeight="1" x14ac:dyDescent="0.25">
      <c r="B265" s="337" t="s">
        <v>10</v>
      </c>
      <c r="H265" s="434">
        <f t="shared" ref="H265:R269" ca="1" si="120">G313</f>
        <v>0</v>
      </c>
      <c r="I265" s="434">
        <f t="shared" ca="1" si="120"/>
        <v>0</v>
      </c>
      <c r="J265" s="434">
        <f t="shared" ca="1" si="120"/>
        <v>-35.593817857142838</v>
      </c>
      <c r="K265" s="434">
        <f t="shared" ca="1" si="120"/>
        <v>-83.140093546428545</v>
      </c>
      <c r="L265" s="434">
        <f t="shared" ca="1" si="120"/>
        <v>-144.43690780682496</v>
      </c>
      <c r="M265" s="434">
        <f t="shared" ca="1" si="120"/>
        <v>-219.23668608748193</v>
      </c>
      <c r="N265" s="534">
        <f t="shared" ca="1" si="120"/>
        <v>-308.69208718298728</v>
      </c>
      <c r="O265" s="534">
        <f t="shared" ca="1" si="120"/>
        <v>-416.07722713626896</v>
      </c>
      <c r="P265" s="534">
        <f t="shared" ca="1" si="120"/>
        <v>-543.26761137659332</v>
      </c>
      <c r="Q265" s="534">
        <f t="shared" ca="1" si="120"/>
        <v>-692.28664362001882</v>
      </c>
      <c r="R265" s="534">
        <f t="shared" ca="1" si="120"/>
        <v>-866.83594597107003</v>
      </c>
      <c r="S265" s="434"/>
      <c r="T265" s="456"/>
    </row>
    <row r="266" spans="2:20" ht="15" customHeight="1" x14ac:dyDescent="0.25">
      <c r="B266" s="337" t="s">
        <v>282</v>
      </c>
      <c r="H266" s="434">
        <f t="shared" si="120"/>
        <v>0</v>
      </c>
      <c r="I266" s="434">
        <f t="shared" ca="1" si="120"/>
        <v>0</v>
      </c>
      <c r="J266" s="434">
        <f t="shared" ca="1" si="120"/>
        <v>0</v>
      </c>
      <c r="K266" s="434">
        <f t="shared" ca="1" si="120"/>
        <v>0</v>
      </c>
      <c r="L266" s="434">
        <f t="shared" ca="1" si="120"/>
        <v>0</v>
      </c>
      <c r="M266" s="434">
        <f t="shared" ca="1" si="120"/>
        <v>0</v>
      </c>
      <c r="N266" s="534">
        <f t="shared" ca="1" si="120"/>
        <v>0</v>
      </c>
      <c r="O266" s="534">
        <f t="shared" ca="1" si="120"/>
        <v>0</v>
      </c>
      <c r="P266" s="534">
        <f t="shared" ca="1" si="120"/>
        <v>0</v>
      </c>
      <c r="Q266" s="534">
        <f t="shared" ca="1" si="120"/>
        <v>0</v>
      </c>
      <c r="R266" s="534">
        <f t="shared" ca="1" si="120"/>
        <v>0</v>
      </c>
      <c r="S266" s="434"/>
      <c r="T266" s="456"/>
    </row>
    <row r="267" spans="2:20" ht="15" customHeight="1" x14ac:dyDescent="0.25">
      <c r="B267" s="337" t="str">
        <f ca="1">B12</f>
        <v>1st Lien</v>
      </c>
      <c r="H267" s="434">
        <f t="shared" ca="1" si="120"/>
        <v>750</v>
      </c>
      <c r="I267" s="434">
        <f t="shared" ca="1" si="120"/>
        <v>750</v>
      </c>
      <c r="J267" s="434">
        <f t="shared" ca="1" si="120"/>
        <v>750</v>
      </c>
      <c r="K267" s="434">
        <f t="shared" ca="1" si="120"/>
        <v>750</v>
      </c>
      <c r="L267" s="434">
        <f t="shared" ca="1" si="120"/>
        <v>750</v>
      </c>
      <c r="M267" s="434">
        <f t="shared" ca="1" si="120"/>
        <v>750</v>
      </c>
      <c r="N267" s="534">
        <f t="shared" ca="1" si="120"/>
        <v>750</v>
      </c>
      <c r="O267" s="534">
        <f t="shared" ca="1" si="120"/>
        <v>750</v>
      </c>
      <c r="P267" s="534">
        <f t="shared" ca="1" si="120"/>
        <v>750</v>
      </c>
      <c r="Q267" s="534">
        <f t="shared" ca="1" si="120"/>
        <v>750</v>
      </c>
      <c r="R267" s="534">
        <f t="shared" ca="1" si="120"/>
        <v>750</v>
      </c>
      <c r="S267" s="434"/>
      <c r="T267" s="456"/>
    </row>
    <row r="268" spans="2:20" ht="15" customHeight="1" x14ac:dyDescent="0.25">
      <c r="B268" s="337" t="str">
        <f ca="1">B13</f>
        <v>PIK</v>
      </c>
      <c r="H268" s="434">
        <f t="shared" ca="1" si="120"/>
        <v>187.5</v>
      </c>
      <c r="I268" s="434">
        <f t="shared" ca="1" si="120"/>
        <v>187.5</v>
      </c>
      <c r="J268" s="434">
        <f t="shared" ca="1" si="120"/>
        <v>201.5625</v>
      </c>
      <c r="K268" s="434">
        <f t="shared" ca="1" si="120"/>
        <v>216.6796875</v>
      </c>
      <c r="L268" s="434">
        <f t="shared" ca="1" si="120"/>
        <v>232.9306640625</v>
      </c>
      <c r="M268" s="434">
        <f t="shared" ca="1" si="120"/>
        <v>250.40046386718751</v>
      </c>
      <c r="N268" s="534">
        <f t="shared" ca="1" si="120"/>
        <v>269.18049865722656</v>
      </c>
      <c r="O268" s="534">
        <f t="shared" ca="1" si="120"/>
        <v>289.36903605651855</v>
      </c>
      <c r="P268" s="534">
        <f t="shared" ca="1" si="120"/>
        <v>311.07171376075746</v>
      </c>
      <c r="Q268" s="534">
        <f t="shared" ca="1" si="120"/>
        <v>334.40209229281425</v>
      </c>
      <c r="R268" s="534">
        <f t="shared" ca="1" si="120"/>
        <v>359.48224921477532</v>
      </c>
      <c r="S268" s="434"/>
      <c r="T268" s="456"/>
    </row>
    <row r="269" spans="2:20" ht="15" customHeight="1" x14ac:dyDescent="0.25">
      <c r="B269" s="337" t="str">
        <f ca="1">B14</f>
        <v>Debt 2</v>
      </c>
      <c r="H269" s="452">
        <f t="shared" ca="1" si="120"/>
        <v>0</v>
      </c>
      <c r="I269" s="452">
        <f t="shared" ca="1" si="120"/>
        <v>0</v>
      </c>
      <c r="J269" s="452">
        <f t="shared" ca="1" si="120"/>
        <v>0</v>
      </c>
      <c r="K269" s="452">
        <f t="shared" ca="1" si="120"/>
        <v>0</v>
      </c>
      <c r="L269" s="452">
        <f t="shared" ca="1" si="120"/>
        <v>0</v>
      </c>
      <c r="M269" s="452">
        <f t="shared" ca="1" si="120"/>
        <v>0</v>
      </c>
      <c r="N269" s="572">
        <f t="shared" ca="1" si="120"/>
        <v>0</v>
      </c>
      <c r="O269" s="572">
        <f t="shared" ca="1" si="120"/>
        <v>0</v>
      </c>
      <c r="P269" s="572">
        <f t="shared" ca="1" si="120"/>
        <v>0</v>
      </c>
      <c r="Q269" s="572">
        <f t="shared" ca="1" si="120"/>
        <v>0</v>
      </c>
      <c r="R269" s="572">
        <f t="shared" ca="1" si="120"/>
        <v>0</v>
      </c>
      <c r="S269" s="434"/>
      <c r="T269" s="456"/>
    </row>
    <row r="270" spans="2:20" ht="15" customHeight="1" x14ac:dyDescent="0.25">
      <c r="B270" s="400" t="s">
        <v>283</v>
      </c>
      <c r="C270" s="318"/>
      <c r="E270" s="318"/>
      <c r="F270" s="318"/>
      <c r="G270" s="318"/>
      <c r="H270" s="393">
        <f t="shared" ref="H270:R270" ca="1" si="121">SUM(OFFSET(H265,0,0,ROW(H270)-ROW(H265)))</f>
        <v>937.5</v>
      </c>
      <c r="I270" s="393">
        <f t="shared" ca="1" si="121"/>
        <v>937.5</v>
      </c>
      <c r="J270" s="393">
        <f t="shared" ca="1" si="121"/>
        <v>915.96868214285712</v>
      </c>
      <c r="K270" s="393">
        <f t="shared" ca="1" si="121"/>
        <v>883.53959395357151</v>
      </c>
      <c r="L270" s="393">
        <f t="shared" ca="1" si="121"/>
        <v>838.49375625567507</v>
      </c>
      <c r="M270" s="393">
        <f t="shared" ca="1" si="121"/>
        <v>781.16377777970547</v>
      </c>
      <c r="N270" s="580">
        <f t="shared" ca="1" si="121"/>
        <v>710.48841147423923</v>
      </c>
      <c r="O270" s="580">
        <f t="shared" ca="1" si="121"/>
        <v>623.29180892024965</v>
      </c>
      <c r="P270" s="580">
        <f t="shared" ca="1" si="121"/>
        <v>517.80410238416414</v>
      </c>
      <c r="Q270" s="580">
        <f t="shared" ca="1" si="121"/>
        <v>392.11544867279542</v>
      </c>
      <c r="R270" s="580">
        <f t="shared" ca="1" si="121"/>
        <v>242.64630324370529</v>
      </c>
      <c r="S270" s="587"/>
      <c r="T270" s="456"/>
    </row>
    <row r="271" spans="2:20" ht="15" customHeight="1" x14ac:dyDescent="0.25">
      <c r="H271" s="405"/>
      <c r="I271" s="405"/>
      <c r="J271" s="405"/>
      <c r="K271" s="405"/>
      <c r="L271" s="405"/>
      <c r="M271" s="405"/>
      <c r="N271" s="534"/>
      <c r="O271" s="534"/>
      <c r="P271" s="534"/>
      <c r="Q271" s="534"/>
      <c r="R271" s="534"/>
      <c r="T271" s="456"/>
    </row>
    <row r="272" spans="2:20" ht="15" customHeight="1" x14ac:dyDescent="0.25">
      <c r="B272" s="505" t="s">
        <v>284</v>
      </c>
      <c r="H272" s="405"/>
      <c r="I272" s="405"/>
      <c r="J272" s="405"/>
      <c r="K272" s="405"/>
      <c r="L272" s="405"/>
      <c r="M272" s="405"/>
      <c r="N272" s="534"/>
      <c r="O272" s="534"/>
      <c r="P272" s="534"/>
      <c r="Q272" s="534"/>
      <c r="R272" s="534"/>
      <c r="T272" s="456"/>
    </row>
    <row r="273" spans="2:23" ht="15" customHeight="1" x14ac:dyDescent="0.25">
      <c r="B273" s="337" t="str">
        <f t="shared" ref="B273:B278" si="122">B265</f>
        <v>Cash</v>
      </c>
      <c r="H273" s="434">
        <f ca="1">-H199</f>
        <v>0</v>
      </c>
      <c r="I273" s="434">
        <f t="shared" ref="I273:R273" ca="1" si="123">-I199</f>
        <v>-35.593817857142838</v>
      </c>
      <c r="J273" s="434">
        <f t="shared" ca="1" si="123"/>
        <v>-47.546275689285707</v>
      </c>
      <c r="K273" s="434">
        <f t="shared" ca="1" si="123"/>
        <v>-61.296814260396417</v>
      </c>
      <c r="L273" s="434">
        <f t="shared" ca="1" si="123"/>
        <v>-74.799778280656966</v>
      </c>
      <c r="M273" s="434">
        <f t="shared" ca="1" si="123"/>
        <v>-89.455401095505337</v>
      </c>
      <c r="N273" s="534">
        <f t="shared" ca="1" si="123"/>
        <v>-107.38513995328167</v>
      </c>
      <c r="O273" s="534">
        <f t="shared" ca="1" si="123"/>
        <v>-127.19038424032441</v>
      </c>
      <c r="P273" s="534">
        <f t="shared" ca="1" si="123"/>
        <v>-149.01903224342544</v>
      </c>
      <c r="Q273" s="534">
        <f t="shared" ca="1" si="123"/>
        <v>-174.54930235105124</v>
      </c>
      <c r="R273" s="534">
        <f t="shared" ca="1" si="123"/>
        <v>-203.52320293996692</v>
      </c>
      <c r="S273" s="434"/>
      <c r="T273" s="456"/>
    </row>
    <row r="274" spans="2:23" ht="15" customHeight="1" x14ac:dyDescent="0.25">
      <c r="B274" s="337" t="str">
        <f t="shared" si="122"/>
        <v>Revolver</v>
      </c>
      <c r="H274" s="398">
        <f ca="1">+H197</f>
        <v>0</v>
      </c>
      <c r="I274" s="398">
        <f ca="1">+I197</f>
        <v>0</v>
      </c>
      <c r="J274" s="434">
        <f t="shared" ref="J274:M274" ca="1" si="124">+J197</f>
        <v>0</v>
      </c>
      <c r="K274" s="434">
        <f t="shared" ca="1" si="124"/>
        <v>0</v>
      </c>
      <c r="L274" s="434">
        <f t="shared" ca="1" si="124"/>
        <v>0</v>
      </c>
      <c r="M274" s="434">
        <f t="shared" ca="1" si="124"/>
        <v>0</v>
      </c>
      <c r="N274" s="534">
        <f t="shared" ref="N274:R274" ca="1" si="125">+N197</f>
        <v>0</v>
      </c>
      <c r="O274" s="534">
        <f t="shared" ca="1" si="125"/>
        <v>0</v>
      </c>
      <c r="P274" s="534">
        <f t="shared" ca="1" si="125"/>
        <v>0</v>
      </c>
      <c r="Q274" s="534">
        <f t="shared" ca="1" si="125"/>
        <v>0</v>
      </c>
      <c r="R274" s="534">
        <f t="shared" ca="1" si="125"/>
        <v>0</v>
      </c>
      <c r="S274" s="434"/>
      <c r="T274" s="456"/>
    </row>
    <row r="275" spans="2:23" ht="15" customHeight="1" x14ac:dyDescent="0.25">
      <c r="B275" s="337" t="str">
        <f t="shared" ca="1" si="122"/>
        <v>1st Lien</v>
      </c>
      <c r="H275" s="434">
        <f t="shared" ref="H275:R277" ca="1" si="126">+H259</f>
        <v>0</v>
      </c>
      <c r="I275" s="434">
        <f t="shared" ca="1" si="126"/>
        <v>0</v>
      </c>
      <c r="J275" s="434">
        <f t="shared" ca="1" si="126"/>
        <v>0</v>
      </c>
      <c r="K275" s="434">
        <f t="shared" ca="1" si="126"/>
        <v>0</v>
      </c>
      <c r="L275" s="434">
        <f t="shared" ca="1" si="126"/>
        <v>0</v>
      </c>
      <c r="M275" s="434">
        <f t="shared" ca="1" si="126"/>
        <v>0</v>
      </c>
      <c r="N275" s="534">
        <f t="shared" ca="1" si="126"/>
        <v>0</v>
      </c>
      <c r="O275" s="534">
        <f t="shared" ca="1" si="126"/>
        <v>0</v>
      </c>
      <c r="P275" s="534">
        <f t="shared" ca="1" si="126"/>
        <v>0</v>
      </c>
      <c r="Q275" s="534">
        <f t="shared" ca="1" si="126"/>
        <v>0</v>
      </c>
      <c r="R275" s="534">
        <f t="shared" ca="1" si="126"/>
        <v>0</v>
      </c>
      <c r="S275" s="434"/>
      <c r="T275" s="456"/>
    </row>
    <row r="276" spans="2:23" ht="15" customHeight="1" x14ac:dyDescent="0.25">
      <c r="B276" s="337" t="str">
        <f t="shared" ca="1" si="122"/>
        <v>PIK</v>
      </c>
      <c r="H276" s="405">
        <f t="shared" ca="1" si="126"/>
        <v>0</v>
      </c>
      <c r="I276" s="405">
        <f t="shared" ca="1" si="126"/>
        <v>14.0625</v>
      </c>
      <c r="J276" s="405">
        <f t="shared" ca="1" si="126"/>
        <v>15.1171875</v>
      </c>
      <c r="K276" s="405">
        <f t="shared" ca="1" si="126"/>
        <v>16.2509765625</v>
      </c>
      <c r="L276" s="405">
        <f t="shared" ca="1" si="126"/>
        <v>17.469799804687501</v>
      </c>
      <c r="M276" s="405">
        <f t="shared" ca="1" si="126"/>
        <v>18.780034790039064</v>
      </c>
      <c r="N276" s="534">
        <f t="shared" ca="1" si="126"/>
        <v>20.188537399291992</v>
      </c>
      <c r="O276" s="534">
        <f t="shared" ca="1" si="126"/>
        <v>21.702677704238891</v>
      </c>
      <c r="P276" s="534">
        <f t="shared" ca="1" si="126"/>
        <v>23.330378532056809</v>
      </c>
      <c r="Q276" s="534">
        <f t="shared" ca="1" si="126"/>
        <v>25.080156921961066</v>
      </c>
      <c r="R276" s="534">
        <f t="shared" ca="1" si="126"/>
        <v>26.961168691108149</v>
      </c>
      <c r="S276" s="570"/>
      <c r="T276" s="456"/>
    </row>
    <row r="277" spans="2:23" ht="15" customHeight="1" x14ac:dyDescent="0.25">
      <c r="B277" s="337" t="str">
        <f t="shared" ca="1" si="122"/>
        <v>Debt 2</v>
      </c>
      <c r="H277" s="570">
        <f t="shared" ca="1" si="126"/>
        <v>0</v>
      </c>
      <c r="I277" s="570">
        <f t="shared" ca="1" si="126"/>
        <v>0</v>
      </c>
      <c r="J277" s="570">
        <f t="shared" ca="1" si="126"/>
        <v>0</v>
      </c>
      <c r="K277" s="570">
        <f t="shared" ca="1" si="126"/>
        <v>0</v>
      </c>
      <c r="L277" s="570">
        <f t="shared" ca="1" si="126"/>
        <v>0</v>
      </c>
      <c r="M277" s="570">
        <f t="shared" ca="1" si="126"/>
        <v>0</v>
      </c>
      <c r="N277" s="572">
        <f t="shared" ca="1" si="126"/>
        <v>0</v>
      </c>
      <c r="O277" s="572">
        <f t="shared" ca="1" si="126"/>
        <v>0</v>
      </c>
      <c r="P277" s="572">
        <f t="shared" ca="1" si="126"/>
        <v>0</v>
      </c>
      <c r="Q277" s="572">
        <f t="shared" ca="1" si="126"/>
        <v>0</v>
      </c>
      <c r="R277" s="572">
        <f t="shared" ca="1" si="126"/>
        <v>0</v>
      </c>
      <c r="S277" s="570"/>
      <c r="T277" s="456"/>
    </row>
    <row r="278" spans="2:23" ht="15" customHeight="1" x14ac:dyDescent="0.25">
      <c r="B278" s="400" t="str">
        <f t="shared" si="122"/>
        <v xml:space="preserve">Total </v>
      </c>
      <c r="H278" s="393">
        <f t="shared" ref="H278:R278" ca="1" si="127">SUM(OFFSET(H273,0,0,ROW(H278)-ROW(H273)))</f>
        <v>0</v>
      </c>
      <c r="I278" s="393">
        <f t="shared" ca="1" si="127"/>
        <v>-21.531317857142838</v>
      </c>
      <c r="J278" s="393">
        <f t="shared" ca="1" si="127"/>
        <v>-32.429088189285707</v>
      </c>
      <c r="K278" s="393">
        <f t="shared" ca="1" si="127"/>
        <v>-45.045837697896417</v>
      </c>
      <c r="L278" s="393">
        <f t="shared" ca="1" si="127"/>
        <v>-57.329978475969469</v>
      </c>
      <c r="M278" s="393">
        <f t="shared" ca="1" si="127"/>
        <v>-70.67536630546627</v>
      </c>
      <c r="N278" s="580">
        <f t="shared" ca="1" si="127"/>
        <v>-87.196602553989678</v>
      </c>
      <c r="O278" s="580">
        <f t="shared" ca="1" si="127"/>
        <v>-105.48770653608551</v>
      </c>
      <c r="P278" s="580">
        <f t="shared" ca="1" si="127"/>
        <v>-125.68865371136863</v>
      </c>
      <c r="Q278" s="580">
        <f t="shared" ca="1" si="127"/>
        <v>-149.46914542909016</v>
      </c>
      <c r="R278" s="580">
        <f t="shared" ca="1" si="127"/>
        <v>-176.56203424885877</v>
      </c>
      <c r="S278" s="587"/>
      <c r="T278" s="456"/>
    </row>
    <row r="279" spans="2:23" ht="15" customHeight="1" outlineLevel="1" x14ac:dyDescent="0.25">
      <c r="H279" s="405"/>
      <c r="I279" s="405"/>
      <c r="J279" s="405"/>
      <c r="K279" s="405"/>
      <c r="L279" s="405"/>
      <c r="M279" s="405"/>
      <c r="N279" s="534"/>
      <c r="O279" s="534"/>
      <c r="P279" s="534"/>
      <c r="Q279" s="534"/>
      <c r="R279" s="534"/>
      <c r="S279" s="405"/>
      <c r="T279" s="456"/>
    </row>
    <row r="280" spans="2:23" ht="15" customHeight="1" outlineLevel="1" x14ac:dyDescent="0.25">
      <c r="B280" s="505" t="s">
        <v>247</v>
      </c>
      <c r="H280" s="405"/>
      <c r="I280" s="405"/>
      <c r="J280" s="405"/>
      <c r="K280" s="405"/>
      <c r="L280" s="405"/>
      <c r="M280" s="405"/>
      <c r="N280" s="534"/>
      <c r="O280" s="534"/>
      <c r="P280" s="534"/>
      <c r="Q280" s="534"/>
      <c r="R280" s="534"/>
      <c r="S280" s="405"/>
      <c r="T280" s="456"/>
    </row>
    <row r="281" spans="2:23" ht="15" customHeight="1" outlineLevel="1" x14ac:dyDescent="0.25">
      <c r="B281" s="337" t="str">
        <f t="shared" ref="B281:B286" si="128">B265</f>
        <v>Cash</v>
      </c>
      <c r="H281" s="795">
        <v>0</v>
      </c>
      <c r="I281" s="795">
        <v>0</v>
      </c>
      <c r="J281" s="795">
        <v>0</v>
      </c>
      <c r="K281" s="795">
        <v>0</v>
      </c>
      <c r="L281" s="795">
        <v>0</v>
      </c>
      <c r="M281" s="795">
        <v>0</v>
      </c>
      <c r="N281" s="534">
        <v>0</v>
      </c>
      <c r="O281" s="534">
        <v>0</v>
      </c>
      <c r="P281" s="534">
        <v>0</v>
      </c>
      <c r="Q281" s="534">
        <v>0</v>
      </c>
      <c r="R281" s="534">
        <v>0</v>
      </c>
      <c r="S281" s="497"/>
      <c r="T281" s="456"/>
      <c r="W281" s="459"/>
    </row>
    <row r="282" spans="2:23" ht="15" customHeight="1" outlineLevel="1" x14ac:dyDescent="0.25">
      <c r="B282" s="337" t="str">
        <f t="shared" si="128"/>
        <v>Revolver</v>
      </c>
      <c r="H282" s="795">
        <v>0</v>
      </c>
      <c r="I282" s="795">
        <v>0</v>
      </c>
      <c r="J282" s="795">
        <v>0</v>
      </c>
      <c r="K282" s="795">
        <v>0</v>
      </c>
      <c r="L282" s="795">
        <v>0</v>
      </c>
      <c r="M282" s="795">
        <v>0</v>
      </c>
      <c r="N282" s="534">
        <v>0</v>
      </c>
      <c r="O282" s="534">
        <v>0</v>
      </c>
      <c r="P282" s="534">
        <v>0</v>
      </c>
      <c r="Q282" s="534">
        <v>0</v>
      </c>
      <c r="R282" s="534">
        <v>0</v>
      </c>
      <c r="S282" s="497"/>
      <c r="T282" s="456"/>
      <c r="V282" s="459"/>
    </row>
    <row r="283" spans="2:23" ht="15" customHeight="1" outlineLevel="1" x14ac:dyDescent="0.25">
      <c r="B283" s="337" t="str">
        <f t="shared" ca="1" si="128"/>
        <v>1st Lien</v>
      </c>
      <c r="F283" s="674">
        <v>0</v>
      </c>
      <c r="H283" s="795">
        <v>0</v>
      </c>
      <c r="I283" s="795">
        <v>0</v>
      </c>
      <c r="J283" s="795">
        <v>0</v>
      </c>
      <c r="K283" s="795">
        <v>0</v>
      </c>
      <c r="L283" s="795">
        <v>0</v>
      </c>
      <c r="M283" s="795">
        <v>0</v>
      </c>
      <c r="N283" s="534">
        <v>0</v>
      </c>
      <c r="O283" s="534">
        <v>0</v>
      </c>
      <c r="P283" s="534">
        <v>0</v>
      </c>
      <c r="Q283" s="534">
        <v>0</v>
      </c>
      <c r="R283" s="534">
        <v>0</v>
      </c>
      <c r="S283" s="497"/>
      <c r="T283" s="456"/>
    </row>
    <row r="284" spans="2:23" ht="15" customHeight="1" outlineLevel="1" x14ac:dyDescent="0.25">
      <c r="B284" s="337" t="str">
        <f t="shared" ca="1" si="128"/>
        <v>PIK</v>
      </c>
      <c r="H284" s="795">
        <v>0</v>
      </c>
      <c r="I284" s="795">
        <v>0</v>
      </c>
      <c r="J284" s="795">
        <v>0</v>
      </c>
      <c r="K284" s="795">
        <v>0</v>
      </c>
      <c r="L284" s="795">
        <v>0</v>
      </c>
      <c r="M284" s="795">
        <v>0</v>
      </c>
      <c r="N284" s="534">
        <v>0</v>
      </c>
      <c r="O284" s="534">
        <v>0</v>
      </c>
      <c r="P284" s="534">
        <v>0</v>
      </c>
      <c r="Q284" s="534">
        <v>0</v>
      </c>
      <c r="R284" s="534">
        <v>0</v>
      </c>
      <c r="S284" s="458"/>
      <c r="T284" s="456"/>
    </row>
    <row r="285" spans="2:23" ht="15" customHeight="1" outlineLevel="1" x14ac:dyDescent="0.25">
      <c r="B285" s="337" t="str">
        <f t="shared" ca="1" si="128"/>
        <v>Debt 2</v>
      </c>
      <c r="H285" s="794">
        <v>0</v>
      </c>
      <c r="I285" s="794">
        <v>0</v>
      </c>
      <c r="J285" s="794">
        <v>0</v>
      </c>
      <c r="K285" s="794">
        <v>0</v>
      </c>
      <c r="L285" s="794">
        <v>0</v>
      </c>
      <c r="M285" s="794">
        <v>0</v>
      </c>
      <c r="N285" s="572">
        <v>0</v>
      </c>
      <c r="O285" s="572">
        <v>0</v>
      </c>
      <c r="P285" s="572">
        <v>0</v>
      </c>
      <c r="Q285" s="572">
        <v>0</v>
      </c>
      <c r="R285" s="572">
        <v>0</v>
      </c>
      <c r="S285" s="458"/>
      <c r="T285" s="456"/>
    </row>
    <row r="286" spans="2:23" ht="15" customHeight="1" outlineLevel="1" x14ac:dyDescent="0.25">
      <c r="B286" s="400" t="str">
        <f t="shared" si="128"/>
        <v xml:space="preserve">Total </v>
      </c>
      <c r="H286" s="393">
        <f t="shared" ref="H286:R286" ca="1" si="129">SUM(OFFSET(H281,0,0,ROW(H286)-ROW(H281)))</f>
        <v>0</v>
      </c>
      <c r="I286" s="393">
        <f t="shared" ca="1" si="129"/>
        <v>0</v>
      </c>
      <c r="J286" s="393">
        <f t="shared" ca="1" si="129"/>
        <v>0</v>
      </c>
      <c r="K286" s="393">
        <f t="shared" ca="1" si="129"/>
        <v>0</v>
      </c>
      <c r="L286" s="393">
        <f t="shared" ca="1" si="129"/>
        <v>0</v>
      </c>
      <c r="M286" s="393">
        <f t="shared" ca="1" si="129"/>
        <v>0</v>
      </c>
      <c r="N286" s="580">
        <f t="shared" ca="1" si="129"/>
        <v>0</v>
      </c>
      <c r="O286" s="580">
        <f t="shared" ca="1" si="129"/>
        <v>0</v>
      </c>
      <c r="P286" s="580">
        <f t="shared" ca="1" si="129"/>
        <v>0</v>
      </c>
      <c r="Q286" s="580">
        <f t="shared" ca="1" si="129"/>
        <v>0</v>
      </c>
      <c r="R286" s="580">
        <f t="shared" ca="1" si="129"/>
        <v>0</v>
      </c>
      <c r="S286" s="587"/>
      <c r="T286" s="456"/>
    </row>
    <row r="287" spans="2:23" ht="15" customHeight="1" x14ac:dyDescent="0.25">
      <c r="H287" s="405"/>
      <c r="I287" s="405"/>
      <c r="J287" s="405"/>
      <c r="K287" s="405"/>
      <c r="L287" s="405"/>
      <c r="M287" s="405"/>
      <c r="N287" s="405"/>
      <c r="O287" s="405"/>
      <c r="P287" s="405"/>
      <c r="Q287" s="534"/>
      <c r="R287" s="534"/>
      <c r="S287" s="405"/>
      <c r="T287" s="456"/>
    </row>
    <row r="288" spans="2:23" ht="15" customHeight="1" x14ac:dyDescent="0.25">
      <c r="B288" s="505" t="s">
        <v>250</v>
      </c>
      <c r="H288" s="405"/>
      <c r="I288" s="405"/>
      <c r="J288" s="405"/>
      <c r="K288" s="405"/>
      <c r="L288" s="405"/>
      <c r="M288" s="405"/>
      <c r="N288" s="534"/>
      <c r="O288" s="534"/>
      <c r="P288" s="534"/>
      <c r="Q288" s="534"/>
      <c r="R288" s="534"/>
      <c r="S288" s="405"/>
      <c r="T288" s="456"/>
    </row>
    <row r="289" spans="2:20" ht="15" customHeight="1" x14ac:dyDescent="0.25">
      <c r="B289" s="337" t="str">
        <f t="shared" ref="B289:B294" si="130">B265</f>
        <v>Cash</v>
      </c>
      <c r="F289" s="675" t="s">
        <v>285</v>
      </c>
      <c r="H289" s="497">
        <v>0</v>
      </c>
      <c r="I289" s="497">
        <v>0</v>
      </c>
      <c r="J289" s="497">
        <v>0</v>
      </c>
      <c r="K289" s="497">
        <v>0</v>
      </c>
      <c r="L289" s="497">
        <v>0</v>
      </c>
      <c r="M289" s="497">
        <v>0</v>
      </c>
      <c r="N289" s="534">
        <v>0</v>
      </c>
      <c r="O289" s="534">
        <v>0</v>
      </c>
      <c r="P289" s="534">
        <v>0</v>
      </c>
      <c r="Q289" s="534">
        <v>0</v>
      </c>
      <c r="R289" s="534">
        <v>0</v>
      </c>
      <c r="S289" s="497"/>
      <c r="T289" s="456"/>
    </row>
    <row r="290" spans="2:20" ht="15" customHeight="1" x14ac:dyDescent="0.25">
      <c r="B290" s="337" t="str">
        <f t="shared" si="130"/>
        <v>Revolver</v>
      </c>
      <c r="E290" s="676">
        <f>F290</f>
        <v>1</v>
      </c>
      <c r="F290" s="808">
        <v>1</v>
      </c>
      <c r="H290" s="593">
        <f ca="1">-MIN(MAX(0,H$195+SUM(H$289:H289)),H266+H274+H282)*$F290</f>
        <v>0</v>
      </c>
      <c r="I290" s="593">
        <f ca="1">-MIN(MAX(0,I$195+SUM(I$289:I289)),I266+I274+I282)*$F290</f>
        <v>0</v>
      </c>
      <c r="J290" s="593">
        <f ca="1">-MIN(MAX(0,J$195+SUM(J$289:J289)),J266+J274+J282)*$F290</f>
        <v>0</v>
      </c>
      <c r="K290" s="593">
        <f ca="1">-MIN(MAX(0,K$195+SUM(K$289:K289)),K266+K274+K282)*$F290</f>
        <v>0</v>
      </c>
      <c r="L290" s="593">
        <f ca="1">-MIN(MAX(0,L$195+SUM(L$289:L289)),L266+L274+L282)*$F290</f>
        <v>0</v>
      </c>
      <c r="M290" s="593">
        <f ca="1">-MIN(MAX(0,M$195+SUM(M$289:M289)),M266+M274+M282)*$F290</f>
        <v>0</v>
      </c>
      <c r="N290" s="534">
        <f ca="1">-MIN(MAX(0,N$195+SUM(N$289:N289)),N266+N274+N282)*$F290</f>
        <v>0</v>
      </c>
      <c r="O290" s="534">
        <f ca="1">-MIN(MAX(0,O$195+SUM(O$289:O289)),O266+O274+O282)*$F290</f>
        <v>0</v>
      </c>
      <c r="P290" s="534">
        <f ca="1">-MIN(MAX(0,P$195+SUM(P$289:P289)),P266+P274+P282)*$F290</f>
        <v>0</v>
      </c>
      <c r="Q290" s="534">
        <f ca="1">-MIN(MAX(0,Q$195+SUM(Q$289:Q289)),Q266+Q274+Q282)*$F290</f>
        <v>0</v>
      </c>
      <c r="R290" s="534">
        <f ca="1">-MIN(MAX(0,R$195+SUM(R$289:R289)),R266+R274+R282)*$F290</f>
        <v>0</v>
      </c>
      <c r="S290" s="593"/>
      <c r="T290" s="456"/>
    </row>
    <row r="291" spans="2:20" ht="15" customHeight="1" x14ac:dyDescent="0.25">
      <c r="B291" s="337" t="str">
        <f t="shared" ca="1" si="130"/>
        <v>1st Lien</v>
      </c>
      <c r="E291" s="676">
        <f>F291</f>
        <v>0</v>
      </c>
      <c r="F291" s="1333">
        <v>0</v>
      </c>
      <c r="H291" s="593">
        <f ca="1">-MIN(MAX(0,H$195+SUM(H$289:H290)),H267+H275+H283)*$F291</f>
        <v>0</v>
      </c>
      <c r="I291" s="593">
        <f ca="1">-MIN(MAX(0,I$195+SUM(I$289:I290)),I267+I275+I283)*$F291</f>
        <v>0</v>
      </c>
      <c r="J291" s="593">
        <f ca="1">-MIN(MAX(0,J$195+SUM(J$289:J290)),J267+J275+J283)*$F291</f>
        <v>0</v>
      </c>
      <c r="K291" s="593">
        <f ca="1">-MIN(MAX(0,K$195+SUM(K$289:K290)),K267+K275+K283)*$F291</f>
        <v>0</v>
      </c>
      <c r="L291" s="593">
        <f ca="1">-MIN(MAX(0,L$195+SUM(L$289:L290)),L267+L275+L283)*$F291</f>
        <v>0</v>
      </c>
      <c r="M291" s="593">
        <f ca="1">-MIN(MAX(0,M$195+SUM(M$289:M290)),M267+M275+M283)*$F291</f>
        <v>0</v>
      </c>
      <c r="N291" s="534">
        <f ca="1">-MIN(MAX(0,N$195+SUM(N$289:N290)),N267+N275+N283)*$F291</f>
        <v>0</v>
      </c>
      <c r="O291" s="534">
        <f ca="1">-MIN(MAX(0,O$195+SUM(O$289:O290)),O267+O275+O283)*$F291</f>
        <v>0</v>
      </c>
      <c r="P291" s="534">
        <f ca="1">-MIN(MAX(0,P$195+SUM(P$289:P290)),P267+P275+P283)*$F291</f>
        <v>0</v>
      </c>
      <c r="Q291" s="534">
        <f ca="1">-MIN(MAX(0,Q$195+SUM(Q$289:Q290)),Q267+Q275+Q283)*$F291</f>
        <v>0</v>
      </c>
      <c r="R291" s="534">
        <f ca="1">-MIN(MAX(0,R$195+SUM(R$289:R290)),R267+R275+R283)*$F291</f>
        <v>0</v>
      </c>
      <c r="S291" s="593"/>
      <c r="T291" s="456"/>
    </row>
    <row r="292" spans="2:20" ht="15" customHeight="1" x14ac:dyDescent="0.25">
      <c r="B292" s="337" t="str">
        <f t="shared" ca="1" si="130"/>
        <v>PIK</v>
      </c>
      <c r="E292" s="676">
        <f>F292</f>
        <v>0</v>
      </c>
      <c r="F292" s="808">
        <v>0</v>
      </c>
      <c r="H292" s="593">
        <f ca="1">-MIN(MAX(0,H$195+SUM(H$289:H291)),H268+H276+H284)*$F292</f>
        <v>0</v>
      </c>
      <c r="I292" s="593">
        <f ca="1">-MIN(MAX(0,I$195+SUM(I$289:I291)),I268+I276+I284)*$F292</f>
        <v>0</v>
      </c>
      <c r="J292" s="593">
        <f ca="1">-MIN(MAX(0,J$195+SUM(J$289:J291)),J268+J276+J284)*$F292</f>
        <v>0</v>
      </c>
      <c r="K292" s="593">
        <f ca="1">-MIN(MAX(0,K$195+SUM(K$289:K291)),K268+K276+K284)*$F292</f>
        <v>0</v>
      </c>
      <c r="L292" s="593">
        <f ca="1">-MIN(MAX(0,L$195+SUM(L$289:L291)),L268+L276+L284)*$F292</f>
        <v>0</v>
      </c>
      <c r="M292" s="593">
        <f ca="1">-MIN(MAX(0,M$195+SUM(M$289:M291)),M268+M276+M284)*$F292</f>
        <v>0</v>
      </c>
      <c r="N292" s="534">
        <f ca="1">-MIN(MAX(0,N$195+SUM(N$289:N291)),N268+N276+N284)*$F292</f>
        <v>0</v>
      </c>
      <c r="O292" s="534">
        <f ca="1">-MIN(MAX(0,O$195+SUM(O$289:O291)),O268+O276+O284)*$F292</f>
        <v>0</v>
      </c>
      <c r="P292" s="534">
        <f ca="1">-MIN(MAX(0,P$195+SUM(P$289:P291)),P268+P276+P284)*$F292</f>
        <v>0</v>
      </c>
      <c r="Q292" s="534">
        <f ca="1">-MIN(MAX(0,Q$195+SUM(Q$289:Q291)),Q268+Q276+Q284)*$F292</f>
        <v>0</v>
      </c>
      <c r="R292" s="534">
        <f ca="1">-MIN(MAX(0,R$195+SUM(R$289:R291)),R268+R276+R284)*$F292</f>
        <v>0</v>
      </c>
      <c r="S292" s="677"/>
      <c r="T292" s="456"/>
    </row>
    <row r="293" spans="2:20" ht="15" customHeight="1" x14ac:dyDescent="0.25">
      <c r="B293" s="337" t="str">
        <f t="shared" ca="1" si="130"/>
        <v>Debt 2</v>
      </c>
      <c r="E293" s="676">
        <f>F293</f>
        <v>0</v>
      </c>
      <c r="F293" s="808">
        <v>0</v>
      </c>
      <c r="H293" s="677">
        <f ca="1">-MIN(MAX(0,H$195+SUM(H$289:H292)),H269+H277+H285)*$F293</f>
        <v>0</v>
      </c>
      <c r="I293" s="677">
        <f ca="1">-MIN(MAX(0,I$195+SUM(I$289:I292)),I269+I277+I285)*$F293</f>
        <v>0</v>
      </c>
      <c r="J293" s="677">
        <f ca="1">-MIN(MAX(0,J$195+SUM(J$289:J292)),J269+J277+J285)*$F293</f>
        <v>0</v>
      </c>
      <c r="K293" s="677">
        <f ca="1">-MIN(MAX(0,K$195+SUM(K$289:K292)),K269+K277+K285)*$F293</f>
        <v>0</v>
      </c>
      <c r="L293" s="677">
        <f ca="1">-MIN(MAX(0,L$195+SUM(L$289:L292)),L269+L277+L285)*$F293</f>
        <v>0</v>
      </c>
      <c r="M293" s="677">
        <f ca="1">-MIN(MAX(0,M$195+SUM(M$289:M292)),M269+M277+M285)*$F293</f>
        <v>0</v>
      </c>
      <c r="N293" s="572">
        <f ca="1">-MIN(MAX(0,N$195+SUM(N$289:N292)),N269+N277+N285)*$F293</f>
        <v>0</v>
      </c>
      <c r="O293" s="572">
        <f ca="1">-MIN(MAX(0,O$195+SUM(O$289:O292)),O269+O277+O285)*$F293</f>
        <v>0</v>
      </c>
      <c r="P293" s="572">
        <f ca="1">-MIN(MAX(0,P$195+SUM(P$289:P292)),P269+P277+P285)*$F293</f>
        <v>0</v>
      </c>
      <c r="Q293" s="572">
        <f ca="1">-MIN(MAX(0,Q$195+SUM(Q$289:Q292)),Q269+Q277+Q285)*$F293</f>
        <v>0</v>
      </c>
      <c r="R293" s="572">
        <f ca="1">-MIN(MAX(0,R$195+SUM(R$289:R292)),R269+R277+R285)*$F293</f>
        <v>0</v>
      </c>
      <c r="S293" s="677"/>
      <c r="T293" s="456"/>
    </row>
    <row r="294" spans="2:20" ht="15" customHeight="1" x14ac:dyDescent="0.25">
      <c r="B294" s="400" t="str">
        <f t="shared" si="130"/>
        <v xml:space="preserve">Total </v>
      </c>
      <c r="H294" s="393">
        <f t="shared" ref="H294:R294" ca="1" si="131">SUM(OFFSET(H289,0,0,ROW(H294)-ROW(H289)))</f>
        <v>0</v>
      </c>
      <c r="I294" s="393">
        <f t="shared" ca="1" si="131"/>
        <v>0</v>
      </c>
      <c r="J294" s="393">
        <f t="shared" ca="1" si="131"/>
        <v>0</v>
      </c>
      <c r="K294" s="393">
        <f t="shared" ca="1" si="131"/>
        <v>0</v>
      </c>
      <c r="L294" s="393">
        <f t="shared" ca="1" si="131"/>
        <v>0</v>
      </c>
      <c r="M294" s="393">
        <f t="shared" ca="1" si="131"/>
        <v>0</v>
      </c>
      <c r="N294" s="580">
        <f t="shared" ca="1" si="131"/>
        <v>0</v>
      </c>
      <c r="O294" s="580">
        <f t="shared" ca="1" si="131"/>
        <v>0</v>
      </c>
      <c r="P294" s="580">
        <f t="shared" ca="1" si="131"/>
        <v>0</v>
      </c>
      <c r="Q294" s="580">
        <f t="shared" ca="1" si="131"/>
        <v>0</v>
      </c>
      <c r="R294" s="580">
        <f t="shared" ca="1" si="131"/>
        <v>0</v>
      </c>
      <c r="S294" s="587"/>
      <c r="T294" s="456"/>
    </row>
    <row r="295" spans="2:20" ht="15" customHeight="1" outlineLevel="1" x14ac:dyDescent="0.25">
      <c r="H295" s="405"/>
      <c r="I295" s="405"/>
      <c r="J295" s="405"/>
      <c r="K295" s="405"/>
      <c r="L295" s="405"/>
      <c r="M295" s="405"/>
      <c r="N295" s="534"/>
      <c r="O295" s="534"/>
      <c r="P295" s="534"/>
      <c r="Q295" s="534"/>
      <c r="R295" s="534"/>
      <c r="S295" s="405"/>
      <c r="T295" s="456"/>
    </row>
    <row r="296" spans="2:20" ht="15" customHeight="1" outlineLevel="1" x14ac:dyDescent="0.25">
      <c r="B296" s="337" t="s">
        <v>18</v>
      </c>
      <c r="H296" s="434">
        <f>G78</f>
        <v>125</v>
      </c>
      <c r="I296" s="434">
        <f t="shared" ref="I296:R296" si="132">I89</f>
        <v>130.28899999999999</v>
      </c>
      <c r="J296" s="434">
        <f t="shared" si="132"/>
        <v>147.22656999999998</v>
      </c>
      <c r="K296" s="434">
        <f t="shared" si="132"/>
        <v>166.36602409999998</v>
      </c>
      <c r="L296" s="434">
        <f t="shared" si="132"/>
        <v>187.99360723299995</v>
      </c>
      <c r="M296" s="405">
        <f t="shared" si="132"/>
        <v>212.43277617328991</v>
      </c>
      <c r="N296" s="534">
        <f t="shared" si="132"/>
        <v>240.04903707581758</v>
      </c>
      <c r="O296" s="534">
        <f t="shared" si="132"/>
        <v>271.25541189567383</v>
      </c>
      <c r="P296" s="534">
        <f t="shared" si="132"/>
        <v>306.51861544211135</v>
      </c>
      <c r="Q296" s="534">
        <f t="shared" si="132"/>
        <v>346.36603544958581</v>
      </c>
      <c r="R296" s="534">
        <f t="shared" si="132"/>
        <v>391.3936200580319</v>
      </c>
      <c r="S296" s="405"/>
      <c r="T296" s="456"/>
    </row>
    <row r="297" spans="2:20" ht="15" customHeight="1" outlineLevel="1" x14ac:dyDescent="0.25">
      <c r="B297" s="337" t="s">
        <v>286</v>
      </c>
      <c r="H297" s="807">
        <v>0</v>
      </c>
      <c r="I297" s="807">
        <v>0</v>
      </c>
      <c r="J297" s="807">
        <v>0</v>
      </c>
      <c r="K297" s="807">
        <v>0</v>
      </c>
      <c r="L297" s="807">
        <v>0</v>
      </c>
      <c r="M297" s="807">
        <v>0</v>
      </c>
      <c r="N297" s="534">
        <v>0</v>
      </c>
      <c r="O297" s="534">
        <v>0</v>
      </c>
      <c r="P297" s="534">
        <v>0</v>
      </c>
      <c r="Q297" s="534">
        <v>0</v>
      </c>
      <c r="R297" s="534">
        <v>0</v>
      </c>
      <c r="S297" s="405"/>
      <c r="T297" s="456"/>
    </row>
    <row r="298" spans="2:20" ht="15" customHeight="1" outlineLevel="1" x14ac:dyDescent="0.25">
      <c r="B298" s="400" t="s">
        <v>287</v>
      </c>
      <c r="C298" s="318"/>
      <c r="D298" s="318"/>
      <c r="E298" s="318"/>
      <c r="F298" s="318"/>
      <c r="G298" s="318"/>
      <c r="H298" s="454">
        <f t="shared" ref="H298:R298" si="133">H296*H297</f>
        <v>0</v>
      </c>
      <c r="I298" s="454">
        <f t="shared" si="133"/>
        <v>0</v>
      </c>
      <c r="J298" s="454">
        <f t="shared" si="133"/>
        <v>0</v>
      </c>
      <c r="K298" s="454">
        <f t="shared" si="133"/>
        <v>0</v>
      </c>
      <c r="L298" s="454">
        <f t="shared" si="133"/>
        <v>0</v>
      </c>
      <c r="M298" s="393">
        <f t="shared" si="133"/>
        <v>0</v>
      </c>
      <c r="N298" s="580">
        <f t="shared" si="133"/>
        <v>0</v>
      </c>
      <c r="O298" s="580">
        <f t="shared" si="133"/>
        <v>0</v>
      </c>
      <c r="P298" s="580">
        <f t="shared" si="133"/>
        <v>0</v>
      </c>
      <c r="Q298" s="580">
        <f t="shared" si="133"/>
        <v>0</v>
      </c>
      <c r="R298" s="580">
        <f t="shared" si="133"/>
        <v>0</v>
      </c>
      <c r="S298" s="405"/>
      <c r="T298" s="456"/>
    </row>
    <row r="299" spans="2:20" ht="15" customHeight="1" outlineLevel="1" x14ac:dyDescent="0.25">
      <c r="B299" s="337" t="s">
        <v>288</v>
      </c>
      <c r="G299" s="789">
        <v>0</v>
      </c>
      <c r="H299" s="434">
        <f ca="1">MIN(0,-(H298-H270)*$G$299)</f>
        <v>0</v>
      </c>
      <c r="I299" s="434">
        <f ca="1">MIN(0,-(I298-I270)*$G$299)</f>
        <v>0</v>
      </c>
      <c r="J299" s="434">
        <f ca="1">MIN(0,-(J298-J270)*$G$299)</f>
        <v>0</v>
      </c>
      <c r="K299" s="434">
        <f ca="1">MIN(0,-(K298-K270)*$G$299)</f>
        <v>0</v>
      </c>
      <c r="L299" s="434">
        <f ca="1">MIN(0,-(L298-L270)*$G$299)</f>
        <v>0</v>
      </c>
      <c r="M299" s="434"/>
      <c r="N299" s="534"/>
      <c r="O299" s="534"/>
      <c r="P299" s="534"/>
      <c r="Q299" s="534"/>
      <c r="R299" s="534"/>
      <c r="S299" s="405"/>
      <c r="T299" s="456"/>
    </row>
    <row r="300" spans="2:20" ht="15" customHeight="1" outlineLevel="1" x14ac:dyDescent="0.25">
      <c r="B300" s="337" t="s">
        <v>289</v>
      </c>
      <c r="H300" s="434">
        <f t="shared" ref="H300:R300" si="134">IF(H297&lt;&gt;0,H298-(SUMPRODUCT($E$307:$E$309,H259:H261)+SUMPRODUCT($E$307:$E$309,H267:H269)),0)</f>
        <v>0</v>
      </c>
      <c r="I300" s="434">
        <f t="shared" si="134"/>
        <v>0</v>
      </c>
      <c r="J300" s="434">
        <f t="shared" si="134"/>
        <v>0</v>
      </c>
      <c r="K300" s="434">
        <f t="shared" si="134"/>
        <v>0</v>
      </c>
      <c r="L300" s="434">
        <f t="shared" si="134"/>
        <v>0</v>
      </c>
      <c r="M300" s="405">
        <f t="shared" si="134"/>
        <v>0</v>
      </c>
      <c r="N300" s="534">
        <f t="shared" si="134"/>
        <v>0</v>
      </c>
      <c r="O300" s="534">
        <f t="shared" si="134"/>
        <v>0</v>
      </c>
      <c r="P300" s="534">
        <f t="shared" si="134"/>
        <v>0</v>
      </c>
      <c r="Q300" s="534">
        <f t="shared" si="134"/>
        <v>0</v>
      </c>
      <c r="R300" s="534">
        <f t="shared" si="134"/>
        <v>0</v>
      </c>
      <c r="S300" s="405"/>
      <c r="T300" s="456"/>
    </row>
    <row r="301" spans="2:20" ht="15" customHeight="1" outlineLevel="1" x14ac:dyDescent="0.25">
      <c r="B301" s="337" t="s">
        <v>290</v>
      </c>
      <c r="H301" s="452">
        <f t="shared" ref="H301:R301" si="135">IF(H297&lt;&gt;0,-SUMPRODUCT($E$307:$E$309,H291:H293),0)</f>
        <v>0</v>
      </c>
      <c r="I301" s="452">
        <f t="shared" si="135"/>
        <v>0</v>
      </c>
      <c r="J301" s="452">
        <f t="shared" si="135"/>
        <v>0</v>
      </c>
      <c r="K301" s="452">
        <f t="shared" si="135"/>
        <v>0</v>
      </c>
      <c r="L301" s="452">
        <f t="shared" si="135"/>
        <v>0</v>
      </c>
      <c r="M301" s="570">
        <f t="shared" si="135"/>
        <v>0</v>
      </c>
      <c r="N301" s="572">
        <f t="shared" si="135"/>
        <v>0</v>
      </c>
      <c r="O301" s="572">
        <f t="shared" si="135"/>
        <v>0</v>
      </c>
      <c r="P301" s="572">
        <f t="shared" si="135"/>
        <v>0</v>
      </c>
      <c r="Q301" s="572">
        <f t="shared" si="135"/>
        <v>0</v>
      </c>
      <c r="R301" s="572">
        <f t="shared" si="135"/>
        <v>0</v>
      </c>
      <c r="S301" s="405"/>
      <c r="T301" s="456"/>
    </row>
    <row r="302" spans="2:20" ht="15" customHeight="1" outlineLevel="1" x14ac:dyDescent="0.25">
      <c r="B302" s="400" t="s">
        <v>291</v>
      </c>
      <c r="C302" s="318"/>
      <c r="D302" s="318"/>
      <c r="E302" s="318"/>
      <c r="F302" s="318"/>
      <c r="G302" s="318"/>
      <c r="H302" s="454">
        <f ca="1">SUM(H299:H301)</f>
        <v>0</v>
      </c>
      <c r="I302" s="454">
        <f ca="1">SUM(I299:I301)</f>
        <v>0</v>
      </c>
      <c r="J302" s="454">
        <f ca="1">SUM(J299:J301)</f>
        <v>0</v>
      </c>
      <c r="K302" s="454">
        <f ca="1">SUM(K299:K301)</f>
        <v>0</v>
      </c>
      <c r="L302" s="454">
        <f ca="1">SUM(L299:L301)</f>
        <v>0</v>
      </c>
      <c r="M302" s="393">
        <f t="shared" ref="M302:R302" si="136">SUM(M300:M301)</f>
        <v>0</v>
      </c>
      <c r="N302" s="580">
        <f t="shared" si="136"/>
        <v>0</v>
      </c>
      <c r="O302" s="580">
        <f t="shared" si="136"/>
        <v>0</v>
      </c>
      <c r="P302" s="580">
        <f t="shared" si="136"/>
        <v>0</v>
      </c>
      <c r="Q302" s="580">
        <f t="shared" si="136"/>
        <v>0</v>
      </c>
      <c r="R302" s="580">
        <f t="shared" si="136"/>
        <v>0</v>
      </c>
      <c r="S302" s="405"/>
      <c r="T302" s="456"/>
    </row>
    <row r="303" spans="2:20" ht="15" customHeight="1" outlineLevel="1" x14ac:dyDescent="0.25">
      <c r="H303" s="405"/>
      <c r="I303" s="405"/>
      <c r="J303" s="405"/>
      <c r="K303" s="405"/>
      <c r="L303" s="405"/>
      <c r="M303" s="405"/>
      <c r="N303" s="534"/>
      <c r="O303" s="534"/>
      <c r="P303" s="534"/>
      <c r="Q303" s="534"/>
      <c r="R303" s="534"/>
      <c r="S303" s="405"/>
      <c r="T303" s="456"/>
    </row>
    <row r="304" spans="2:20" ht="15" customHeight="1" outlineLevel="1" x14ac:dyDescent="0.25">
      <c r="B304" s="505" t="s">
        <v>292</v>
      </c>
      <c r="E304" s="678" t="s">
        <v>293</v>
      </c>
      <c r="F304" s="678" t="s">
        <v>294</v>
      </c>
      <c r="G304" s="679"/>
      <c r="H304" s="405"/>
      <c r="I304" s="405"/>
      <c r="J304" s="405"/>
      <c r="K304" s="405"/>
      <c r="L304" s="405"/>
      <c r="M304" s="405"/>
      <c r="N304" s="534"/>
      <c r="O304" s="534"/>
      <c r="P304" s="534"/>
      <c r="Q304" s="534"/>
      <c r="R304" s="534"/>
      <c r="S304" s="405"/>
      <c r="T304" s="456"/>
    </row>
    <row r="305" spans="1:39" ht="15" customHeight="1" outlineLevel="1" x14ac:dyDescent="0.25">
      <c r="B305" s="337" t="str">
        <f t="shared" ref="B305:B310" si="137">B257</f>
        <v>Cash</v>
      </c>
      <c r="F305" s="341"/>
      <c r="H305" s="405"/>
      <c r="I305" s="405"/>
      <c r="J305" s="405"/>
      <c r="K305" s="405"/>
      <c r="L305" s="405"/>
      <c r="M305" s="405"/>
      <c r="N305" s="534"/>
      <c r="O305" s="534"/>
      <c r="P305" s="534"/>
      <c r="Q305" s="534"/>
      <c r="R305" s="534"/>
      <c r="S305" s="405"/>
      <c r="T305" s="456"/>
    </row>
    <row r="306" spans="1:39" ht="15" customHeight="1" outlineLevel="1" x14ac:dyDescent="0.25">
      <c r="B306" s="337" t="str">
        <f t="shared" si="137"/>
        <v>Revolver</v>
      </c>
      <c r="F306" s="341"/>
      <c r="H306" s="405">
        <f t="shared" ref="H306:R309" si="138">$F306*H$298</f>
        <v>0</v>
      </c>
      <c r="I306" s="405">
        <f t="shared" si="138"/>
        <v>0</v>
      </c>
      <c r="J306" s="405">
        <f t="shared" si="138"/>
        <v>0</v>
      </c>
      <c r="K306" s="405">
        <f t="shared" si="138"/>
        <v>0</v>
      </c>
      <c r="L306" s="405">
        <f t="shared" si="138"/>
        <v>0</v>
      </c>
      <c r="M306" s="405">
        <f t="shared" si="138"/>
        <v>0</v>
      </c>
      <c r="N306" s="534">
        <f t="shared" si="138"/>
        <v>0</v>
      </c>
      <c r="O306" s="534">
        <f t="shared" si="138"/>
        <v>0</v>
      </c>
      <c r="P306" s="534">
        <f t="shared" si="138"/>
        <v>0</v>
      </c>
      <c r="Q306" s="534">
        <f t="shared" si="138"/>
        <v>0</v>
      </c>
      <c r="R306" s="534">
        <f t="shared" si="138"/>
        <v>0</v>
      </c>
      <c r="S306" s="405"/>
      <c r="T306" s="456"/>
    </row>
    <row r="307" spans="1:39" ht="15" customHeight="1" outlineLevel="1" x14ac:dyDescent="0.25">
      <c r="B307" s="337" t="str">
        <f t="shared" ca="1" si="137"/>
        <v>1st Lien</v>
      </c>
      <c r="E307" s="808">
        <v>1</v>
      </c>
      <c r="F307" s="809">
        <v>1</v>
      </c>
      <c r="H307" s="405">
        <f t="shared" si="138"/>
        <v>0</v>
      </c>
      <c r="I307" s="405">
        <f t="shared" si="138"/>
        <v>0</v>
      </c>
      <c r="J307" s="405">
        <f t="shared" si="138"/>
        <v>0</v>
      </c>
      <c r="K307" s="405">
        <f t="shared" si="138"/>
        <v>0</v>
      </c>
      <c r="L307" s="405">
        <f t="shared" si="138"/>
        <v>0</v>
      </c>
      <c r="M307" s="405">
        <f t="shared" si="138"/>
        <v>0</v>
      </c>
      <c r="N307" s="534">
        <f t="shared" si="138"/>
        <v>0</v>
      </c>
      <c r="O307" s="534">
        <f t="shared" si="138"/>
        <v>0</v>
      </c>
      <c r="P307" s="534">
        <f t="shared" si="138"/>
        <v>0</v>
      </c>
      <c r="Q307" s="534">
        <f t="shared" si="138"/>
        <v>0</v>
      </c>
      <c r="R307" s="534">
        <f t="shared" si="138"/>
        <v>0</v>
      </c>
      <c r="S307" s="405"/>
      <c r="T307" s="456"/>
    </row>
    <row r="308" spans="1:39" ht="15" customHeight="1" outlineLevel="1" x14ac:dyDescent="0.25">
      <c r="B308" s="337" t="str">
        <f t="shared" ca="1" si="137"/>
        <v>PIK</v>
      </c>
      <c r="E308" s="808">
        <v>1</v>
      </c>
      <c r="F308" s="809">
        <v>0</v>
      </c>
      <c r="H308" s="405">
        <f t="shared" si="138"/>
        <v>0</v>
      </c>
      <c r="I308" s="405">
        <f t="shared" si="138"/>
        <v>0</v>
      </c>
      <c r="J308" s="405">
        <f t="shared" si="138"/>
        <v>0</v>
      </c>
      <c r="K308" s="405">
        <f t="shared" si="138"/>
        <v>0</v>
      </c>
      <c r="L308" s="405">
        <f t="shared" si="138"/>
        <v>0</v>
      </c>
      <c r="M308" s="405">
        <f t="shared" si="138"/>
        <v>0</v>
      </c>
      <c r="N308" s="534">
        <f t="shared" si="138"/>
        <v>0</v>
      </c>
      <c r="O308" s="534">
        <f t="shared" si="138"/>
        <v>0</v>
      </c>
      <c r="P308" s="534">
        <f t="shared" si="138"/>
        <v>0</v>
      </c>
      <c r="Q308" s="534">
        <f t="shared" si="138"/>
        <v>0</v>
      </c>
      <c r="R308" s="534">
        <f t="shared" si="138"/>
        <v>0</v>
      </c>
      <c r="S308" s="405"/>
      <c r="T308" s="456"/>
    </row>
    <row r="309" spans="1:39" ht="15" customHeight="1" outlineLevel="1" x14ac:dyDescent="0.25">
      <c r="B309" s="337" t="str">
        <f t="shared" ca="1" si="137"/>
        <v>Debt 2</v>
      </c>
      <c r="E309" s="808">
        <v>1</v>
      </c>
      <c r="F309" s="809">
        <v>0</v>
      </c>
      <c r="H309" s="570">
        <f t="shared" si="138"/>
        <v>0</v>
      </c>
      <c r="I309" s="570">
        <f t="shared" si="138"/>
        <v>0</v>
      </c>
      <c r="J309" s="570">
        <f t="shared" si="138"/>
        <v>0</v>
      </c>
      <c r="K309" s="570">
        <f t="shared" si="138"/>
        <v>0</v>
      </c>
      <c r="L309" s="570">
        <f t="shared" si="138"/>
        <v>0</v>
      </c>
      <c r="M309" s="570">
        <f t="shared" si="138"/>
        <v>0</v>
      </c>
      <c r="N309" s="572">
        <f t="shared" si="138"/>
        <v>0</v>
      </c>
      <c r="O309" s="572">
        <f t="shared" si="138"/>
        <v>0</v>
      </c>
      <c r="P309" s="572">
        <f t="shared" si="138"/>
        <v>0</v>
      </c>
      <c r="Q309" s="572">
        <f t="shared" si="138"/>
        <v>0</v>
      </c>
      <c r="R309" s="572">
        <f t="shared" si="138"/>
        <v>0</v>
      </c>
      <c r="S309" s="405"/>
      <c r="T309" s="456"/>
    </row>
    <row r="310" spans="1:39" ht="15" customHeight="1" outlineLevel="1" x14ac:dyDescent="0.25">
      <c r="B310" s="400" t="str">
        <f t="shared" si="137"/>
        <v>Total</v>
      </c>
      <c r="H310" s="393">
        <f t="shared" ref="H310:R310" ca="1" si="139">SUM(OFFSET(H305,0,0,ROW(H310)-ROW(H305)))</f>
        <v>0</v>
      </c>
      <c r="I310" s="393">
        <f t="shared" ca="1" si="139"/>
        <v>0</v>
      </c>
      <c r="J310" s="393">
        <f t="shared" ca="1" si="139"/>
        <v>0</v>
      </c>
      <c r="K310" s="393">
        <f t="shared" ca="1" si="139"/>
        <v>0</v>
      </c>
      <c r="L310" s="393">
        <f t="shared" ca="1" si="139"/>
        <v>0</v>
      </c>
      <c r="M310" s="393">
        <f t="shared" ca="1" si="139"/>
        <v>0</v>
      </c>
      <c r="N310" s="580">
        <f t="shared" ca="1" si="139"/>
        <v>0</v>
      </c>
      <c r="O310" s="580">
        <f t="shared" ca="1" si="139"/>
        <v>0</v>
      </c>
      <c r="P310" s="580">
        <f t="shared" ca="1" si="139"/>
        <v>0</v>
      </c>
      <c r="Q310" s="580">
        <f t="shared" ca="1" si="139"/>
        <v>0</v>
      </c>
      <c r="R310" s="580">
        <f t="shared" ca="1" si="139"/>
        <v>0</v>
      </c>
      <c r="S310" s="405"/>
      <c r="T310" s="456"/>
    </row>
    <row r="311" spans="1:39" ht="15" customHeight="1" x14ac:dyDescent="0.25">
      <c r="H311" s="405"/>
      <c r="I311" s="405"/>
      <c r="J311" s="405"/>
      <c r="K311" s="405"/>
      <c r="L311" s="405"/>
      <c r="M311" s="405"/>
      <c r="N311" s="534"/>
      <c r="O311" s="534"/>
      <c r="P311" s="534"/>
      <c r="Q311" s="534"/>
      <c r="R311" s="534"/>
      <c r="S311" s="405"/>
      <c r="T311" s="456"/>
    </row>
    <row r="312" spans="1:39" ht="15" customHeight="1" x14ac:dyDescent="0.25">
      <c r="B312" s="505" t="s">
        <v>204</v>
      </c>
      <c r="H312" s="405"/>
      <c r="I312" s="405"/>
      <c r="J312" s="405"/>
      <c r="K312" s="405"/>
      <c r="L312" s="405"/>
      <c r="M312" s="405"/>
      <c r="N312" s="405"/>
      <c r="O312" s="534"/>
      <c r="P312" s="534"/>
      <c r="Q312" s="534"/>
      <c r="R312" s="534"/>
      <c r="S312" s="405"/>
      <c r="T312" s="456"/>
    </row>
    <row r="313" spans="1:39" ht="15" customHeight="1" x14ac:dyDescent="0.25">
      <c r="B313" s="337" t="str">
        <f t="shared" ref="B313:B318" si="140">B265</f>
        <v>Cash</v>
      </c>
      <c r="G313" s="434">
        <f ca="1">+D11</f>
        <v>0</v>
      </c>
      <c r="H313" s="405">
        <f t="shared" ref="H313:R313" ca="1" si="141">H265+H273+H281+H289</f>
        <v>0</v>
      </c>
      <c r="I313" s="405">
        <f t="shared" ca="1" si="141"/>
        <v>-35.593817857142838</v>
      </c>
      <c r="J313" s="405">
        <f t="shared" ca="1" si="141"/>
        <v>-83.140093546428545</v>
      </c>
      <c r="K313" s="405">
        <f t="shared" ca="1" si="141"/>
        <v>-144.43690780682496</v>
      </c>
      <c r="L313" s="405">
        <f t="shared" ca="1" si="141"/>
        <v>-219.23668608748193</v>
      </c>
      <c r="M313" s="405">
        <f t="shared" ca="1" si="141"/>
        <v>-308.69208718298728</v>
      </c>
      <c r="N313" s="534">
        <f t="shared" ca="1" si="141"/>
        <v>-416.07722713626896</v>
      </c>
      <c r="O313" s="534">
        <f t="shared" ca="1" si="141"/>
        <v>-543.26761137659332</v>
      </c>
      <c r="P313" s="534">
        <f t="shared" ca="1" si="141"/>
        <v>-692.28664362001882</v>
      </c>
      <c r="Q313" s="534">
        <f t="shared" ca="1" si="141"/>
        <v>-866.83594597107003</v>
      </c>
      <c r="R313" s="534">
        <f t="shared" ca="1" si="141"/>
        <v>-1070.359148911037</v>
      </c>
      <c r="S313" s="405"/>
      <c r="T313" s="456"/>
    </row>
    <row r="314" spans="1:39" ht="15" customHeight="1" x14ac:dyDescent="0.25">
      <c r="A314" s="326"/>
      <c r="B314" s="337" t="str">
        <f t="shared" si="140"/>
        <v>Revolver</v>
      </c>
      <c r="G314" s="497">
        <v>0</v>
      </c>
      <c r="H314" s="398">
        <f ca="1">IF(AND(H$298&lt;&gt;0,$E306=1),H306,H266+H274+H282+H290)</f>
        <v>0</v>
      </c>
      <c r="I314" s="398">
        <f ca="1">IF(AND(I$298&lt;&gt;0,$E306=1),I306,I266+I274+I282+I290)</f>
        <v>0</v>
      </c>
      <c r="J314" s="405">
        <f t="shared" ref="H314:R317" ca="1" si="142">IF(AND(J$298&lt;&gt;0,$E306=1),J306,J266+J274+J282+J290)</f>
        <v>0</v>
      </c>
      <c r="K314" s="405">
        <f t="shared" ca="1" si="142"/>
        <v>0</v>
      </c>
      <c r="L314" s="405">
        <f t="shared" ca="1" si="142"/>
        <v>0</v>
      </c>
      <c r="M314" s="405">
        <f t="shared" ca="1" si="142"/>
        <v>0</v>
      </c>
      <c r="N314" s="534">
        <f t="shared" ca="1" si="142"/>
        <v>0</v>
      </c>
      <c r="O314" s="534">
        <f t="shared" ca="1" si="142"/>
        <v>0</v>
      </c>
      <c r="P314" s="534">
        <f t="shared" ca="1" si="142"/>
        <v>0</v>
      </c>
      <c r="Q314" s="534">
        <f t="shared" ca="1" si="142"/>
        <v>0</v>
      </c>
      <c r="R314" s="534">
        <f t="shared" ca="1" si="142"/>
        <v>0</v>
      </c>
      <c r="S314" s="405"/>
      <c r="T314" s="456"/>
    </row>
    <row r="315" spans="1:39" ht="15" customHeight="1" x14ac:dyDescent="0.25">
      <c r="B315" s="337" t="str">
        <f t="shared" ca="1" si="140"/>
        <v>1st Lien</v>
      </c>
      <c r="G315" s="434">
        <f ca="1">+SUMIF($B$11:$B$15,$B315,D$11:D$15)</f>
        <v>750</v>
      </c>
      <c r="H315" s="405">
        <f t="shared" ca="1" si="142"/>
        <v>750</v>
      </c>
      <c r="I315" s="405">
        <f t="shared" ca="1" si="142"/>
        <v>750</v>
      </c>
      <c r="J315" s="405">
        <f t="shared" ca="1" si="142"/>
        <v>750</v>
      </c>
      <c r="K315" s="405">
        <f t="shared" ca="1" si="142"/>
        <v>750</v>
      </c>
      <c r="L315" s="405">
        <f t="shared" ca="1" si="142"/>
        <v>750</v>
      </c>
      <c r="M315" s="405">
        <f t="shared" ca="1" si="142"/>
        <v>750</v>
      </c>
      <c r="N315" s="534">
        <f t="shared" ca="1" si="142"/>
        <v>750</v>
      </c>
      <c r="O315" s="534">
        <f t="shared" ca="1" si="142"/>
        <v>750</v>
      </c>
      <c r="P315" s="534">
        <f t="shared" ca="1" si="142"/>
        <v>750</v>
      </c>
      <c r="Q315" s="534">
        <f t="shared" ca="1" si="142"/>
        <v>750</v>
      </c>
      <c r="R315" s="534">
        <f t="shared" ca="1" si="142"/>
        <v>750</v>
      </c>
      <c r="S315" s="405"/>
      <c r="T315" s="456"/>
    </row>
    <row r="316" spans="1:39" ht="15" customHeight="1" x14ac:dyDescent="0.25">
      <c r="B316" s="337" t="str">
        <f t="shared" ca="1" si="140"/>
        <v>PIK</v>
      </c>
      <c r="G316" s="434">
        <f ca="1">+SUMIF($B$11:$B$15,$B316,D$11:D$15)</f>
        <v>187.5</v>
      </c>
      <c r="H316" s="405">
        <f t="shared" ca="1" si="142"/>
        <v>187.5</v>
      </c>
      <c r="I316" s="405">
        <f t="shared" ca="1" si="142"/>
        <v>201.5625</v>
      </c>
      <c r="J316" s="405">
        <f t="shared" ca="1" si="142"/>
        <v>216.6796875</v>
      </c>
      <c r="K316" s="405">
        <f t="shared" ca="1" si="142"/>
        <v>232.9306640625</v>
      </c>
      <c r="L316" s="405">
        <f t="shared" ca="1" si="142"/>
        <v>250.40046386718751</v>
      </c>
      <c r="M316" s="405">
        <f t="shared" ca="1" si="142"/>
        <v>269.18049865722656</v>
      </c>
      <c r="N316" s="534">
        <f t="shared" ca="1" si="142"/>
        <v>289.36903605651855</v>
      </c>
      <c r="O316" s="534">
        <f t="shared" ca="1" si="142"/>
        <v>311.07171376075746</v>
      </c>
      <c r="P316" s="534">
        <f t="shared" ca="1" si="142"/>
        <v>334.40209229281425</v>
      </c>
      <c r="Q316" s="534">
        <f t="shared" ca="1" si="142"/>
        <v>359.48224921477532</v>
      </c>
      <c r="R316" s="534">
        <f t="shared" ca="1" si="142"/>
        <v>386.44341790588345</v>
      </c>
      <c r="S316" s="405"/>
      <c r="T316" s="456"/>
    </row>
    <row r="317" spans="1:39" ht="15" customHeight="1" x14ac:dyDescent="0.25">
      <c r="B317" s="337" t="str">
        <f t="shared" ca="1" si="140"/>
        <v>Debt 2</v>
      </c>
      <c r="G317" s="452">
        <f ca="1">+SUMIF($B$11:$B$15,$B317,D$11:D$15)</f>
        <v>0</v>
      </c>
      <c r="H317" s="570">
        <f t="shared" ca="1" si="142"/>
        <v>0</v>
      </c>
      <c r="I317" s="570">
        <f t="shared" ca="1" si="142"/>
        <v>0</v>
      </c>
      <c r="J317" s="570">
        <f t="shared" ca="1" si="142"/>
        <v>0</v>
      </c>
      <c r="K317" s="570">
        <f t="shared" ca="1" si="142"/>
        <v>0</v>
      </c>
      <c r="L317" s="570">
        <f t="shared" ca="1" si="142"/>
        <v>0</v>
      </c>
      <c r="M317" s="570">
        <f t="shared" ca="1" si="142"/>
        <v>0</v>
      </c>
      <c r="N317" s="572">
        <f t="shared" ca="1" si="142"/>
        <v>0</v>
      </c>
      <c r="O317" s="572">
        <f t="shared" ca="1" si="142"/>
        <v>0</v>
      </c>
      <c r="P317" s="572">
        <f t="shared" ca="1" si="142"/>
        <v>0</v>
      </c>
      <c r="Q317" s="572">
        <f t="shared" ca="1" si="142"/>
        <v>0</v>
      </c>
      <c r="R317" s="572">
        <f t="shared" ca="1" si="142"/>
        <v>0</v>
      </c>
      <c r="S317" s="570"/>
      <c r="T317" s="456"/>
      <c r="Z317" s="459"/>
      <c r="AA317" s="459"/>
      <c r="AC317" s="439"/>
      <c r="AD317" s="439"/>
      <c r="AF317" s="459"/>
      <c r="AG317" s="459"/>
      <c r="AH317" s="459"/>
      <c r="AI317" s="459"/>
      <c r="AJ317" s="459"/>
      <c r="AK317" s="459"/>
      <c r="AL317" s="459"/>
      <c r="AM317" s="459"/>
    </row>
    <row r="318" spans="1:39" ht="15" customHeight="1" x14ac:dyDescent="0.25">
      <c r="A318" s="326" t="s">
        <v>295</v>
      </c>
      <c r="B318" s="400" t="str">
        <f t="shared" si="140"/>
        <v xml:space="preserve">Total </v>
      </c>
      <c r="G318" s="454">
        <f t="shared" ref="G318:R318" ca="1" si="143">SUM(OFFSET(G313,0,0,ROW(G318)-ROW(G313)))</f>
        <v>937.5</v>
      </c>
      <c r="H318" s="393">
        <f t="shared" ca="1" si="143"/>
        <v>937.5</v>
      </c>
      <c r="I318" s="393">
        <f t="shared" ca="1" si="143"/>
        <v>915.96868214285712</v>
      </c>
      <c r="J318" s="393">
        <f t="shared" ca="1" si="143"/>
        <v>883.53959395357151</v>
      </c>
      <c r="K318" s="393">
        <f t="shared" ca="1" si="143"/>
        <v>838.49375625567507</v>
      </c>
      <c r="L318" s="393">
        <f t="shared" ca="1" si="143"/>
        <v>781.16377777970547</v>
      </c>
      <c r="M318" s="393">
        <f t="shared" ca="1" si="143"/>
        <v>710.48841147423923</v>
      </c>
      <c r="N318" s="580">
        <f t="shared" ca="1" si="143"/>
        <v>623.29180892024965</v>
      </c>
      <c r="O318" s="580">
        <f t="shared" ca="1" si="143"/>
        <v>517.80410238416414</v>
      </c>
      <c r="P318" s="580">
        <f t="shared" ca="1" si="143"/>
        <v>392.11544867279542</v>
      </c>
      <c r="Q318" s="580">
        <f t="shared" ca="1" si="143"/>
        <v>242.64630324370529</v>
      </c>
      <c r="R318" s="580">
        <f t="shared" ca="1" si="143"/>
        <v>66.084268994846468</v>
      </c>
      <c r="S318" s="393"/>
      <c r="T318" s="637"/>
      <c r="X318" s="459"/>
      <c r="Y318" s="459"/>
    </row>
    <row r="319" spans="1:39" ht="15" customHeight="1" x14ac:dyDescent="0.25">
      <c r="N319" s="577"/>
      <c r="O319" s="577"/>
      <c r="P319" s="577"/>
      <c r="Q319" s="577"/>
      <c r="R319" s="577"/>
    </row>
    <row r="320" spans="1:39" ht="15" customHeight="1" x14ac:dyDescent="0.25">
      <c r="N320" s="577"/>
      <c r="O320" s="577"/>
      <c r="P320" s="577"/>
      <c r="Q320" s="577"/>
      <c r="R320" s="577"/>
    </row>
    <row r="321" spans="13:55" ht="15" customHeight="1" x14ac:dyDescent="0.25">
      <c r="N321" s="577"/>
      <c r="O321" s="577"/>
      <c r="P321" s="577"/>
      <c r="Q321" s="577"/>
      <c r="R321" s="577"/>
    </row>
    <row r="322" spans="13:55" ht="15" customHeight="1" x14ac:dyDescent="0.25">
      <c r="M322" s="398"/>
      <c r="N322" s="577"/>
      <c r="O322" s="577"/>
      <c r="P322" s="577"/>
      <c r="Q322" s="577"/>
      <c r="R322" s="577"/>
    </row>
    <row r="323" spans="13:55" ht="15" customHeight="1" x14ac:dyDescent="0.25">
      <c r="N323" s="577"/>
      <c r="O323" s="577"/>
      <c r="P323" s="577"/>
      <c r="Q323" s="577"/>
      <c r="R323" s="577"/>
    </row>
    <row r="324" spans="13:55" ht="15" customHeight="1" x14ac:dyDescent="0.25">
      <c r="N324" s="577"/>
      <c r="O324" s="577"/>
      <c r="P324" s="577"/>
      <c r="Q324" s="577"/>
      <c r="R324" s="577"/>
    </row>
    <row r="325" spans="13:55" ht="15" customHeight="1" x14ac:dyDescent="0.25">
      <c r="N325" s="577"/>
      <c r="O325" s="577"/>
      <c r="P325" s="577"/>
      <c r="Q325" s="577"/>
      <c r="R325" s="577"/>
    </row>
    <row r="326" spans="13:55" ht="15" customHeight="1" x14ac:dyDescent="0.25">
      <c r="N326" s="577"/>
      <c r="O326" s="577"/>
      <c r="P326" s="577"/>
      <c r="Q326" s="577"/>
      <c r="R326" s="577"/>
    </row>
    <row r="327" spans="13:55" ht="15" customHeight="1" x14ac:dyDescent="0.25">
      <c r="N327" s="577"/>
      <c r="O327" s="577"/>
      <c r="P327" s="577"/>
      <c r="Q327" s="577"/>
      <c r="R327" s="577"/>
    </row>
    <row r="328" spans="13:55" ht="15" customHeight="1" x14ac:dyDescent="0.25">
      <c r="N328" s="577"/>
      <c r="O328" s="577"/>
      <c r="P328" s="577"/>
      <c r="Q328" s="577"/>
      <c r="R328" s="577"/>
    </row>
    <row r="329" spans="13:55" ht="15" customHeight="1" x14ac:dyDescent="0.25">
      <c r="N329" s="577"/>
      <c r="O329" s="577"/>
      <c r="P329" s="577"/>
      <c r="Q329" s="577"/>
      <c r="R329" s="577"/>
    </row>
    <row r="330" spans="13:55" ht="15" customHeight="1" x14ac:dyDescent="0.25">
      <c r="N330" s="577"/>
      <c r="O330" s="577"/>
      <c r="P330" s="577"/>
      <c r="Q330" s="577"/>
      <c r="R330" s="577"/>
    </row>
    <row r="331" spans="13:55" ht="15" customHeight="1" x14ac:dyDescent="0.25">
      <c r="N331" s="577"/>
      <c r="O331" s="577"/>
      <c r="P331" s="577"/>
      <c r="Q331" s="577"/>
      <c r="R331" s="577"/>
    </row>
    <row r="332" spans="13:55" ht="20.100000000000001" customHeight="1" x14ac:dyDescent="0.25">
      <c r="N332" s="577"/>
      <c r="O332" s="577"/>
      <c r="P332" s="577"/>
      <c r="Q332" s="577"/>
      <c r="R332" s="577"/>
      <c r="AU332" s="859" t="s">
        <v>84</v>
      </c>
      <c r="AV332" s="859"/>
      <c r="AW332" s="859"/>
      <c r="AX332" s="859"/>
      <c r="AY332" s="859"/>
      <c r="AZ332" s="859"/>
      <c r="BA332" s="859"/>
    </row>
    <row r="333" spans="13:55" ht="8.1" customHeight="1" x14ac:dyDescent="0.25">
      <c r="N333" s="577"/>
      <c r="O333" s="577"/>
      <c r="P333" s="577"/>
      <c r="Q333" s="577"/>
      <c r="R333" s="577"/>
    </row>
    <row r="334" spans="13:55" ht="20.100000000000001" customHeight="1" x14ac:dyDescent="0.25">
      <c r="N334" s="577"/>
      <c r="O334" s="577"/>
      <c r="P334" s="577"/>
      <c r="Q334" s="577"/>
      <c r="R334" s="577"/>
      <c r="AT334" s="860">
        <f ca="1">O2</f>
        <v>2.4325052361629074</v>
      </c>
      <c r="AU334" s="857">
        <v>10</v>
      </c>
      <c r="AV334" s="857">
        <f t="shared" ref="AV334:BA334" si="144">AU334+0.5</f>
        <v>10.5</v>
      </c>
      <c r="AW334" s="857">
        <f t="shared" si="144"/>
        <v>11</v>
      </c>
      <c r="AX334" s="857">
        <f t="shared" si="144"/>
        <v>11.5</v>
      </c>
      <c r="AY334" s="857">
        <f t="shared" si="144"/>
        <v>12</v>
      </c>
      <c r="AZ334" s="857">
        <f t="shared" si="144"/>
        <v>12.5</v>
      </c>
      <c r="BA334" s="857">
        <f t="shared" si="144"/>
        <v>13</v>
      </c>
      <c r="BB334" s="856"/>
      <c r="BC334" s="856"/>
    </row>
    <row r="335" spans="13:55" ht="20.100000000000001" customHeight="1" x14ac:dyDescent="0.25">
      <c r="N335" s="577"/>
      <c r="O335" s="577"/>
      <c r="P335" s="577"/>
      <c r="Q335" s="577"/>
      <c r="R335" s="577"/>
      <c r="AR335" s="1447" t="s">
        <v>80</v>
      </c>
      <c r="AT335" s="861">
        <v>10</v>
      </c>
      <c r="AU335" s="858">
        <f t="dataTable" ref="AU335:BA341" dt2D="1" dtr="1" r1="Y34" r2="AC32" ca="1"/>
        <v>1.450091641290933</v>
      </c>
      <c r="AV335" s="858">
        <v>1.450091641290933</v>
      </c>
      <c r="AW335" s="858">
        <v>1.450091641290933</v>
      </c>
      <c r="AX335" s="858">
        <v>1.450091641290933</v>
      </c>
      <c r="AY335" s="858">
        <v>1.450091641290933</v>
      </c>
      <c r="AZ335" s="858">
        <v>1.450091641290933</v>
      </c>
      <c r="BA335" s="858">
        <v>1.450091641290933</v>
      </c>
    </row>
    <row r="336" spans="13:55" ht="20.100000000000001" customHeight="1" x14ac:dyDescent="0.25">
      <c r="N336" s="577"/>
      <c r="O336" s="577"/>
      <c r="P336" s="577"/>
      <c r="Q336" s="577"/>
      <c r="R336" s="577"/>
      <c r="AR336" s="1447"/>
      <c r="AT336" s="862">
        <f t="shared" ref="AT336:AT341" si="145">AT335+0.5</f>
        <v>10.5</v>
      </c>
      <c r="AU336" s="858">
        <v>1.5500921659046261</v>
      </c>
      <c r="AV336" s="858">
        <v>1.5500921659046261</v>
      </c>
      <c r="AW336" s="858">
        <v>1.5500921659046261</v>
      </c>
      <c r="AX336" s="858">
        <v>1.5500921659046261</v>
      </c>
      <c r="AY336" s="858">
        <v>1.5500921659046261</v>
      </c>
      <c r="AZ336" s="858">
        <v>1.5500921659046261</v>
      </c>
      <c r="BA336" s="858">
        <v>1.5500921659046261</v>
      </c>
    </row>
    <row r="337" spans="14:53" ht="20.100000000000001" customHeight="1" x14ac:dyDescent="0.25">
      <c r="N337" s="577"/>
      <c r="O337" s="577"/>
      <c r="P337" s="577"/>
      <c r="Q337" s="577"/>
      <c r="R337" s="577"/>
      <c r="AR337" s="1447"/>
      <c r="AT337" s="862">
        <f t="shared" si="145"/>
        <v>11</v>
      </c>
      <c r="AU337" s="858">
        <v>1.6481380625999902</v>
      </c>
      <c r="AV337" s="858">
        <v>1.6481380625999902</v>
      </c>
      <c r="AW337" s="864">
        <v>1.6481380625999902</v>
      </c>
      <c r="AX337" s="867">
        <v>1.6481380625999902</v>
      </c>
      <c r="AY337" s="868">
        <v>1.6481380625999902</v>
      </c>
      <c r="AZ337" s="858">
        <v>1.6481380625999902</v>
      </c>
      <c r="BA337" s="858">
        <v>1.6481380625999902</v>
      </c>
    </row>
    <row r="338" spans="14:53" ht="20.100000000000001" customHeight="1" x14ac:dyDescent="0.25">
      <c r="N338" s="577"/>
      <c r="O338" s="577"/>
      <c r="P338" s="577"/>
      <c r="Q338" s="577"/>
      <c r="R338" s="577"/>
      <c r="AR338" s="1447"/>
      <c r="AT338" s="862">
        <f t="shared" si="145"/>
        <v>11.5</v>
      </c>
      <c r="AU338" s="858">
        <v>1.7461839592953552</v>
      </c>
      <c r="AV338" s="858">
        <v>1.7461839592953552</v>
      </c>
      <c r="AW338" s="865">
        <v>1.7461839592953552</v>
      </c>
      <c r="AX338" s="863">
        <v>1.7461839592953552</v>
      </c>
      <c r="AY338" s="869">
        <v>1.7461839592953552</v>
      </c>
      <c r="AZ338" s="858">
        <v>1.7461839592953552</v>
      </c>
      <c r="BA338" s="858">
        <v>1.7461839592953552</v>
      </c>
    </row>
    <row r="339" spans="14:53" ht="20.100000000000001" customHeight="1" x14ac:dyDescent="0.25">
      <c r="N339" s="577"/>
      <c r="O339" s="577"/>
      <c r="P339" s="577"/>
      <c r="Q339" s="577"/>
      <c r="R339" s="577"/>
      <c r="AR339" s="1447"/>
      <c r="AT339" s="862">
        <f t="shared" si="145"/>
        <v>12</v>
      </c>
      <c r="AU339" s="858">
        <v>1.8442298559907198</v>
      </c>
      <c r="AV339" s="858">
        <v>1.8442298559907198</v>
      </c>
      <c r="AW339" s="866">
        <v>1.8442298559907198</v>
      </c>
      <c r="AX339" s="871">
        <v>1.8442298559907198</v>
      </c>
      <c r="AY339" s="870">
        <v>1.8442298559907198</v>
      </c>
      <c r="AZ339" s="858">
        <v>1.8442298559907198</v>
      </c>
      <c r="BA339" s="858">
        <v>1.8442298559907198</v>
      </c>
    </row>
    <row r="340" spans="14:53" ht="20.100000000000001" customHeight="1" x14ac:dyDescent="0.25">
      <c r="N340" s="577"/>
      <c r="O340" s="577"/>
      <c r="P340" s="577"/>
      <c r="Q340" s="577"/>
      <c r="R340" s="577"/>
      <c r="AR340" s="1447"/>
      <c r="AT340" s="862">
        <f t="shared" si="145"/>
        <v>12.5</v>
      </c>
      <c r="AU340" s="858">
        <v>1.9422757526860839</v>
      </c>
      <c r="AV340" s="858">
        <v>1.9422757526860839</v>
      </c>
      <c r="AW340" s="858">
        <v>1.9422757526860839</v>
      </c>
      <c r="AX340" s="858">
        <v>1.9422757526860839</v>
      </c>
      <c r="AY340" s="858">
        <v>1.9422757526860839</v>
      </c>
      <c r="AZ340" s="858">
        <v>1.9422757526860839</v>
      </c>
      <c r="BA340" s="858">
        <v>1.9422757526860839</v>
      </c>
    </row>
    <row r="341" spans="14:53" ht="20.100000000000001" customHeight="1" x14ac:dyDescent="0.25">
      <c r="N341" s="577"/>
      <c r="O341" s="577"/>
      <c r="P341" s="577"/>
      <c r="Q341" s="577"/>
      <c r="R341" s="577"/>
      <c r="AR341" s="1447"/>
      <c r="AT341" s="862">
        <f t="shared" si="145"/>
        <v>13</v>
      </c>
      <c r="AU341" s="858">
        <v>2.0403216493814487</v>
      </c>
      <c r="AV341" s="858">
        <v>2.0403216493814487</v>
      </c>
      <c r="AW341" s="858">
        <v>2.0403216493814487</v>
      </c>
      <c r="AX341" s="858">
        <v>2.0403216493814487</v>
      </c>
      <c r="AY341" s="858">
        <v>2.0403216493814487</v>
      </c>
      <c r="AZ341" s="858">
        <v>2.0403216493814487</v>
      </c>
      <c r="BA341" s="858">
        <v>2.0403216493814487</v>
      </c>
    </row>
    <row r="342" spans="14:53" ht="15" customHeight="1" x14ac:dyDescent="0.25">
      <c r="N342" s="577"/>
      <c r="O342" s="577"/>
      <c r="P342" s="577"/>
      <c r="Q342" s="577"/>
      <c r="R342" s="577"/>
      <c r="AT342" s="855"/>
    </row>
    <row r="343" spans="14:53" ht="15" customHeight="1" x14ac:dyDescent="0.25">
      <c r="N343" s="577"/>
      <c r="O343" s="577"/>
      <c r="P343" s="577"/>
      <c r="Q343" s="577"/>
      <c r="R343" s="577"/>
      <c r="AT343" s="855"/>
    </row>
    <row r="344" spans="14:53" ht="15" customHeight="1" x14ac:dyDescent="0.25">
      <c r="N344" s="577"/>
      <c r="O344" s="577"/>
      <c r="P344" s="577"/>
      <c r="Q344" s="577"/>
      <c r="R344" s="577"/>
    </row>
    <row r="345" spans="14:53" ht="15" customHeight="1" x14ac:dyDescent="0.25">
      <c r="N345" s="577"/>
      <c r="O345" s="577"/>
      <c r="P345" s="577"/>
      <c r="Q345" s="577"/>
      <c r="R345" s="577"/>
    </row>
    <row r="346" spans="14:53" ht="15" customHeight="1" x14ac:dyDescent="0.25">
      <c r="N346" s="577"/>
      <c r="O346" s="577"/>
      <c r="P346" s="577"/>
      <c r="Q346" s="577"/>
      <c r="R346" s="577"/>
    </row>
    <row r="347" spans="14:53" ht="15" customHeight="1" x14ac:dyDescent="0.25">
      <c r="N347" s="577"/>
      <c r="O347" s="577"/>
      <c r="P347" s="577"/>
      <c r="Q347" s="577"/>
      <c r="R347" s="577"/>
    </row>
    <row r="348" spans="14:53" ht="15" customHeight="1" x14ac:dyDescent="0.25">
      <c r="N348" s="577"/>
      <c r="O348" s="577"/>
      <c r="P348" s="577"/>
      <c r="Q348" s="577"/>
      <c r="R348" s="577"/>
    </row>
    <row r="349" spans="14:53" ht="15" customHeight="1" x14ac:dyDescent="0.25">
      <c r="N349" s="577"/>
      <c r="O349" s="577"/>
      <c r="P349" s="577"/>
      <c r="Q349" s="577"/>
      <c r="R349" s="577"/>
    </row>
    <row r="350" spans="14:53" ht="15" customHeight="1" x14ac:dyDescent="0.25">
      <c r="N350" s="577"/>
      <c r="O350" s="577"/>
      <c r="P350" s="577"/>
      <c r="Q350" s="577"/>
      <c r="R350" s="577"/>
    </row>
    <row r="351" spans="14:53" ht="15" customHeight="1" x14ac:dyDescent="0.25">
      <c r="N351" s="577"/>
      <c r="O351" s="577"/>
      <c r="P351" s="577"/>
      <c r="Q351" s="577"/>
      <c r="R351" s="577"/>
    </row>
    <row r="352" spans="14:53" ht="15" customHeight="1" x14ac:dyDescent="0.25">
      <c r="N352" s="577"/>
      <c r="O352" s="577"/>
      <c r="P352" s="577"/>
      <c r="Q352" s="577"/>
      <c r="R352" s="577"/>
    </row>
    <row r="353" spans="14:18" ht="15" customHeight="1" x14ac:dyDescent="0.25">
      <c r="N353" s="577"/>
      <c r="O353" s="577"/>
      <c r="P353" s="577"/>
      <c r="Q353" s="577"/>
      <c r="R353" s="577"/>
    </row>
    <row r="354" spans="14:18" ht="15" customHeight="1" x14ac:dyDescent="0.25">
      <c r="N354" s="577"/>
      <c r="O354" s="577"/>
      <c r="P354" s="577"/>
      <c r="Q354" s="577"/>
      <c r="R354" s="577"/>
    </row>
    <row r="355" spans="14:18" ht="15" customHeight="1" x14ac:dyDescent="0.25">
      <c r="N355" s="577"/>
      <c r="O355" s="577"/>
      <c r="P355" s="577"/>
      <c r="Q355" s="577"/>
      <c r="R355" s="577"/>
    </row>
    <row r="356" spans="14:18" ht="15" customHeight="1" x14ac:dyDescent="0.25">
      <c r="N356" s="577"/>
      <c r="O356" s="577"/>
      <c r="P356" s="577"/>
      <c r="Q356" s="577"/>
      <c r="R356" s="577"/>
    </row>
    <row r="357" spans="14:18" ht="15" customHeight="1" x14ac:dyDescent="0.25">
      <c r="N357" s="577"/>
      <c r="O357" s="577"/>
      <c r="P357" s="577"/>
      <c r="Q357" s="577"/>
      <c r="R357" s="577"/>
    </row>
    <row r="358" spans="14:18" ht="15" customHeight="1" x14ac:dyDescent="0.25">
      <c r="N358" s="577"/>
      <c r="O358" s="577"/>
      <c r="P358" s="577"/>
      <c r="Q358" s="577"/>
      <c r="R358" s="577"/>
    </row>
    <row r="359" spans="14:18" ht="15" customHeight="1" x14ac:dyDescent="0.25">
      <c r="N359" s="577"/>
      <c r="O359" s="577"/>
      <c r="P359" s="577"/>
      <c r="Q359" s="577"/>
      <c r="R359" s="577"/>
    </row>
    <row r="360" spans="14:18" ht="15" customHeight="1" x14ac:dyDescent="0.25">
      <c r="N360" s="577"/>
      <c r="O360" s="577"/>
      <c r="P360" s="577"/>
      <c r="Q360" s="577"/>
      <c r="R360" s="577"/>
    </row>
  </sheetData>
  <mergeCells count="1">
    <mergeCell ref="AR335:AR341"/>
  </mergeCells>
  <conditionalFormatting sqref="F160:M160">
    <cfRule type="cellIs" dxfId="13" priority="4" stopIfTrue="1" operator="notEqual">
      <formula>0</formula>
    </cfRule>
  </conditionalFormatting>
  <conditionalFormatting sqref="R2">
    <cfRule type="cellIs" dxfId="12" priority="3" operator="equal">
      <formula>TRUE</formula>
    </cfRule>
  </conditionalFormatting>
  <conditionalFormatting sqref="R5">
    <cfRule type="cellIs" dxfId="11" priority="2" operator="equal">
      <formula>TRUE</formula>
    </cfRule>
  </conditionalFormatting>
  <conditionalFormatting sqref="S160">
    <cfRule type="cellIs" dxfId="10" priority="6" stopIfTrue="1" operator="notEqual">
      <formula>0</formula>
    </cfRule>
  </conditionalFormatting>
  <dataValidations count="2">
    <dataValidation type="list" allowBlank="1" showInputMessage="1" showErrorMessage="1" sqref="AC46" xr:uid="{D068FBEB-3E2F-483B-8D3B-3E51B4D8A433}">
      <formula1>"Yes, No"</formula1>
    </dataValidation>
    <dataValidation type="whole" allowBlank="1" showInputMessage="1" showErrorMessage="1" sqref="AC47" xr:uid="{8E08D808-A6AD-45FF-B2F0-49440BCC1583}">
      <formula1>0</formula1>
      <formula2>1</formula2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13" orientation="landscape" r:id="rId1"/>
  <headerFooter alignWithMargins="0"/>
  <customProperties>
    <customPr name="Guid" r:id="rId2"/>
  </customProperties>
  <ignoredErrors>
    <ignoredError sqref="J25:T25 F147:H152 J147:L152 N28:T28 L27:T27 L29:S29 M32:R32 M31:T31 J35:T35 L33:T33 M34:T34 J38:T38 N36:T36 L30:R30 T40 J37:K37 T30 M37 S39:T39 T32 J26:L26 N26:T26" formula="1"/>
  </ignoredError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2FFE9-D5D7-44F6-B57E-8A0A45F0C8B9}">
  <sheetPr>
    <tabColor rgb="FFCCFFCC"/>
  </sheetPr>
  <dimension ref="A1:AQ64"/>
  <sheetViews>
    <sheetView showGridLines="0" tabSelected="1" zoomScale="115" zoomScaleNormal="115" workbookViewId="0">
      <selection activeCell="F56" sqref="F56"/>
    </sheetView>
  </sheetViews>
  <sheetFormatPr defaultColWidth="9.109375" defaultRowHeight="15" customHeight="1" x14ac:dyDescent="0.25"/>
  <cols>
    <col min="1" max="1" width="1.6640625" style="309" customWidth="1"/>
    <col min="2" max="2" width="3.44140625" style="318" customWidth="1"/>
    <col min="3" max="3" width="1.6640625" style="318" customWidth="1"/>
    <col min="4" max="4" width="18.6640625" style="682" customWidth="1"/>
    <col min="5" max="10" width="10.77734375" style="683" customWidth="1"/>
    <col min="11" max="13" width="9.109375" style="682"/>
    <col min="14" max="14" width="18.6640625" style="682" customWidth="1"/>
    <col min="15" max="16384" width="9.109375" style="682"/>
  </cols>
  <sheetData>
    <row r="1" spans="1:43" s="309" customFormat="1" ht="15" customHeight="1" x14ac:dyDescent="0.25">
      <c r="B1" s="310"/>
      <c r="C1" s="310"/>
      <c r="F1" s="779" t="s">
        <v>278</v>
      </c>
      <c r="G1" s="779" t="s">
        <v>650</v>
      </c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0"/>
      <c r="AN1" s="320"/>
      <c r="AO1" s="320"/>
      <c r="AP1" s="320"/>
      <c r="AQ1" s="320"/>
    </row>
    <row r="2" spans="1:43" s="309" customFormat="1" ht="15" customHeight="1" x14ac:dyDescent="0.25">
      <c r="B2" s="311"/>
      <c r="C2" s="311"/>
      <c r="D2" s="1265" t="s">
        <v>651</v>
      </c>
      <c r="E2" s="319" t="b">
        <f ca="1">Cover!D8</f>
        <v>1</v>
      </c>
      <c r="F2" s="1410">
        <f ca="1">LBO!N2</f>
        <v>0.19445137381553648</v>
      </c>
      <c r="G2" s="1411">
        <f ca="1">LBO!O2</f>
        <v>2.4325052361629074</v>
      </c>
      <c r="O2" s="313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  <c r="AQ2" s="320"/>
    </row>
    <row r="3" spans="1:43" ht="15" customHeight="1" x14ac:dyDescent="0.25">
      <c r="A3" s="315"/>
      <c r="B3" s="310"/>
      <c r="C3" s="310"/>
    </row>
    <row r="4" spans="1:43" ht="15" customHeight="1" x14ac:dyDescent="0.25">
      <c r="B4" s="311"/>
      <c r="C4" s="311"/>
      <c r="D4" s="698" t="s">
        <v>197</v>
      </c>
      <c r="E4" s="940">
        <f>LBO!E52</f>
        <v>0.25</v>
      </c>
    </row>
    <row r="6" spans="1:43" ht="15" customHeight="1" x14ac:dyDescent="0.25">
      <c r="B6" s="765">
        <f ca="1">MAX(OFFSET($B$1,0,0,ROW(B6)-1))+1</f>
        <v>1</v>
      </c>
      <c r="D6" s="697" t="s">
        <v>493</v>
      </c>
      <c r="E6" s="696"/>
      <c r="F6" s="696"/>
      <c r="G6" s="696"/>
      <c r="H6" s="696"/>
      <c r="I6" s="696"/>
      <c r="J6" s="696"/>
    </row>
    <row r="7" spans="1:43" ht="15" customHeight="1" x14ac:dyDescent="0.25">
      <c r="B7" s="326"/>
      <c r="C7" s="326"/>
    </row>
    <row r="8" spans="1:43" ht="15" customHeight="1" x14ac:dyDescent="0.25">
      <c r="D8" s="694" t="s">
        <v>494</v>
      </c>
      <c r="E8" s="693">
        <f>YEAR('Standalone P&amp;L'!M6)</f>
        <v>2026</v>
      </c>
      <c r="F8" s="693">
        <f>E8+1</f>
        <v>2027</v>
      </c>
      <c r="G8" s="693">
        <f>F8+1</f>
        <v>2028</v>
      </c>
      <c r="H8" s="693">
        <f>G8+1</f>
        <v>2029</v>
      </c>
      <c r="I8" s="693">
        <f>H8+1</f>
        <v>2030</v>
      </c>
      <c r="J8" s="693">
        <f>I8+1</f>
        <v>2031</v>
      </c>
    </row>
    <row r="10" spans="1:43" ht="15" customHeight="1" x14ac:dyDescent="0.25">
      <c r="B10" s="682"/>
      <c r="C10" s="349"/>
      <c r="D10" s="682" t="s">
        <v>18</v>
      </c>
      <c r="E10" s="938">
        <f>Consolidated!M20</f>
        <v>125</v>
      </c>
      <c r="F10" s="938">
        <f>Consolidated!N20</f>
        <v>130.28899999999999</v>
      </c>
      <c r="G10" s="938">
        <f>Consolidated!O20</f>
        <v>147.22656999999998</v>
      </c>
      <c r="H10" s="938">
        <f>Consolidated!P20</f>
        <v>166.36602409999995</v>
      </c>
      <c r="I10" s="938">
        <f>Consolidated!Q20</f>
        <v>187.99360723299992</v>
      </c>
      <c r="J10" s="938">
        <f>Consolidated!R20</f>
        <v>212.43277617328991</v>
      </c>
    </row>
    <row r="11" spans="1:43" ht="15" customHeight="1" x14ac:dyDescent="0.25">
      <c r="D11" s="682" t="s">
        <v>449</v>
      </c>
      <c r="E11" s="684">
        <f t="shared" ref="E11:J11" si="0">E12-E10</f>
        <v>-13.099999999999994</v>
      </c>
      <c r="F11" s="684">
        <f t="shared" si="0"/>
        <v>-14.802999999999997</v>
      </c>
      <c r="G11" s="684">
        <f t="shared" si="0"/>
        <v>-16.727389999999986</v>
      </c>
      <c r="H11" s="684">
        <f t="shared" si="0"/>
        <v>-18.901950699999986</v>
      </c>
      <c r="I11" s="684">
        <f t="shared" si="0"/>
        <v>-21.359204290999998</v>
      </c>
      <c r="J11" s="684">
        <f t="shared" si="0"/>
        <v>-24.135900848830005</v>
      </c>
    </row>
    <row r="12" spans="1:43" ht="15" customHeight="1" x14ac:dyDescent="0.25">
      <c r="A12" s="321"/>
      <c r="D12" s="686" t="s">
        <v>75</v>
      </c>
      <c r="E12" s="939">
        <f>Consolidated!M32</f>
        <v>111.9</v>
      </c>
      <c r="F12" s="939">
        <f>Consolidated!N32</f>
        <v>115.48599999999999</v>
      </c>
      <c r="G12" s="939">
        <f>Consolidated!O32</f>
        <v>130.49918</v>
      </c>
      <c r="H12" s="939">
        <f>Consolidated!P32</f>
        <v>147.46407339999996</v>
      </c>
      <c r="I12" s="939">
        <f>Consolidated!Q32</f>
        <v>166.63440294199992</v>
      </c>
      <c r="J12" s="939">
        <f>Consolidated!R32</f>
        <v>188.2968753244599</v>
      </c>
    </row>
    <row r="13" spans="1:43" ht="15" customHeight="1" x14ac:dyDescent="0.25">
      <c r="A13" s="321"/>
      <c r="D13" s="682" t="s">
        <v>446</v>
      </c>
      <c r="E13" s="938">
        <f>Consolidated!M38+'M&amp;A'!M$31</f>
        <v>-16</v>
      </c>
      <c r="F13" s="938">
        <f>Consolidated!N38+'M&amp;A'!N$31</f>
        <v>-18.079999999999998</v>
      </c>
      <c r="G13" s="938">
        <f>Consolidated!O38+'M&amp;A'!O$31</f>
        <v>-20.072867999999996</v>
      </c>
      <c r="H13" s="938">
        <f>Consolidated!P38+'M&amp;A'!P$31</f>
        <v>-22.278329679999995</v>
      </c>
      <c r="I13" s="938">
        <f>Consolidated!Q38+'M&amp;A'!Q$31</f>
        <v>-24.717979927599988</v>
      </c>
      <c r="J13" s="938">
        <f>Consolidated!R38+'M&amp;A'!R$31</f>
        <v>-27.415435467983986</v>
      </c>
    </row>
    <row r="14" spans="1:43" ht="15" customHeight="1" x14ac:dyDescent="0.25">
      <c r="A14" s="321"/>
      <c r="D14" s="682" t="s">
        <v>499</v>
      </c>
      <c r="E14" s="938">
        <f>Consolidated!M44</f>
        <v>-8.8800000000000061</v>
      </c>
      <c r="F14" s="938">
        <f>Consolidated!N44</f>
        <v>-11.309999999999997</v>
      </c>
      <c r="G14" s="938">
        <f>Consolidated!O44</f>
        <v>-12.780299999999983</v>
      </c>
      <c r="H14" s="938">
        <f>Consolidated!P44</f>
        <v>-14.441738999999989</v>
      </c>
      <c r="I14" s="938">
        <f>Consolidated!Q44</f>
        <v>-16.319165069999979</v>
      </c>
      <c r="J14" s="938">
        <f>Consolidated!R44</f>
        <v>-18.440656529099986</v>
      </c>
    </row>
    <row r="15" spans="1:43" ht="15" customHeight="1" x14ac:dyDescent="0.25">
      <c r="A15" s="321"/>
    </row>
    <row r="16" spans="1:43" ht="15" customHeight="1" x14ac:dyDescent="0.25">
      <c r="A16" s="321"/>
      <c r="D16" s="688" t="s">
        <v>505</v>
      </c>
      <c r="E16" s="682"/>
    </row>
    <row r="17" spans="1:12" ht="15" customHeight="1" x14ac:dyDescent="0.25">
      <c r="A17" s="321"/>
      <c r="D17" s="682" t="s">
        <v>504</v>
      </c>
      <c r="E17" s="941">
        <f ca="1">LBO!Y34</f>
        <v>15</v>
      </c>
      <c r="F17" s="682"/>
    </row>
    <row r="18" spans="1:12" ht="15" customHeight="1" x14ac:dyDescent="0.25">
      <c r="A18" s="321"/>
      <c r="D18" s="682" t="s">
        <v>503</v>
      </c>
      <c r="E18" s="684">
        <f ca="1">E17*E10</f>
        <v>1875</v>
      </c>
    </row>
    <row r="19" spans="1:12" ht="15" customHeight="1" x14ac:dyDescent="0.25">
      <c r="A19" s="321"/>
      <c r="D19" s="682" t="s">
        <v>21</v>
      </c>
      <c r="E19" s="684">
        <f ca="1">E18*F19</f>
        <v>37.5</v>
      </c>
      <c r="F19" s="942">
        <f>LBO!Y31</f>
        <v>0.02</v>
      </c>
    </row>
    <row r="20" spans="1:12" ht="15" customHeight="1" x14ac:dyDescent="0.25">
      <c r="A20" s="321"/>
      <c r="D20" s="686" t="s">
        <v>508</v>
      </c>
      <c r="E20" s="685">
        <f ca="1">E18+E19</f>
        <v>1912.5</v>
      </c>
    </row>
    <row r="21" spans="1:12" ht="15" customHeight="1" x14ac:dyDescent="0.25">
      <c r="A21" s="321"/>
      <c r="E21" s="684"/>
    </row>
    <row r="22" spans="1:12" ht="15" customHeight="1" x14ac:dyDescent="0.25">
      <c r="A22" s="321"/>
      <c r="D22" s="688" t="s">
        <v>324</v>
      </c>
      <c r="E22" s="695"/>
    </row>
    <row r="23" spans="1:12" ht="15" customHeight="1" x14ac:dyDescent="0.25">
      <c r="A23" s="321"/>
      <c r="D23" s="682" t="s">
        <v>659</v>
      </c>
      <c r="E23" s="941">
        <f ca="1">LBO!F15</f>
        <v>7.5</v>
      </c>
      <c r="F23" s="692">
        <f ca="1">E23*E10</f>
        <v>937.5</v>
      </c>
      <c r="G23" s="958">
        <f ca="1">LBO!I15</f>
        <v>6.5000000000000002E-2</v>
      </c>
      <c r="I23" s="1308" t="s">
        <v>656</v>
      </c>
      <c r="J23" s="1306">
        <f>LBO!Y28</f>
        <v>0.02</v>
      </c>
    </row>
    <row r="24" spans="1:12" ht="15" customHeight="1" x14ac:dyDescent="0.25">
      <c r="A24" s="321"/>
      <c r="D24" s="682" t="s">
        <v>502</v>
      </c>
      <c r="E24" s="737">
        <f>F24/$E$10</f>
        <v>0</v>
      </c>
      <c r="F24" s="938">
        <f>LBO!E28</f>
        <v>0</v>
      </c>
      <c r="I24" s="1308" t="s">
        <v>655</v>
      </c>
      <c r="J24" s="1307">
        <f ca="1">J23*F23</f>
        <v>18.75</v>
      </c>
    </row>
    <row r="25" spans="1:12" ht="15" customHeight="1" x14ac:dyDescent="0.25">
      <c r="A25" s="321"/>
      <c r="D25" s="682" t="s">
        <v>351</v>
      </c>
      <c r="E25" s="737">
        <f ca="1">F25/$E$10</f>
        <v>7.8</v>
      </c>
      <c r="F25" s="692">
        <f ca="1">F26-F23-F24</f>
        <v>975</v>
      </c>
      <c r="I25" s="1308" t="s">
        <v>657</v>
      </c>
      <c r="J25" s="1309">
        <f ca="1">J24/K25</f>
        <v>2.6785714285714284</v>
      </c>
      <c r="K25" s="1412">
        <f>LBO!Y29</f>
        <v>7</v>
      </c>
    </row>
    <row r="26" spans="1:12" ht="15" customHeight="1" x14ac:dyDescent="0.25">
      <c r="A26" s="321"/>
      <c r="D26" s="686" t="s">
        <v>47</v>
      </c>
      <c r="E26" s="738">
        <f ca="1">SUM(E23:E25)</f>
        <v>15.3</v>
      </c>
      <c r="F26" s="691">
        <f ca="1">E20</f>
        <v>1912.5</v>
      </c>
    </row>
    <row r="27" spans="1:12" ht="15" customHeight="1" x14ac:dyDescent="0.25">
      <c r="A27" s="321"/>
      <c r="E27" s="682"/>
      <c r="F27" s="682"/>
      <c r="G27" s="682"/>
    </row>
    <row r="28" spans="1:12" ht="15" customHeight="1" x14ac:dyDescent="0.25">
      <c r="A28" s="321"/>
      <c r="D28" s="694" t="s">
        <v>494</v>
      </c>
      <c r="E28" s="693">
        <f>E8</f>
        <v>2026</v>
      </c>
      <c r="F28" s="693">
        <f>E28+1</f>
        <v>2027</v>
      </c>
      <c r="G28" s="693">
        <f>F28+1</f>
        <v>2028</v>
      </c>
      <c r="H28" s="693">
        <f>G28+1</f>
        <v>2029</v>
      </c>
      <c r="I28" s="693">
        <f>H28+1</f>
        <v>2030</v>
      </c>
      <c r="J28" s="693">
        <f>I28+1</f>
        <v>2031</v>
      </c>
    </row>
    <row r="29" spans="1:12" ht="15" customHeight="1" x14ac:dyDescent="0.25">
      <c r="A29" s="321"/>
    </row>
    <row r="30" spans="1:12" ht="15" customHeight="1" x14ac:dyDescent="0.25">
      <c r="A30" s="321"/>
      <c r="D30" s="682" t="s">
        <v>75</v>
      </c>
      <c r="E30" s="687"/>
      <c r="F30" s="1307">
        <f>F12</f>
        <v>115.48599999999999</v>
      </c>
      <c r="G30" s="1307">
        <f>G12</f>
        <v>130.49918</v>
      </c>
      <c r="H30" s="1307">
        <f>H12</f>
        <v>147.46407339999996</v>
      </c>
      <c r="I30" s="1307">
        <f>I12</f>
        <v>166.63440294199992</v>
      </c>
      <c r="J30" s="1307">
        <f>J12</f>
        <v>188.2968753244599</v>
      </c>
    </row>
    <row r="31" spans="1:12" ht="15" customHeight="1" x14ac:dyDescent="0.25">
      <c r="A31" s="321"/>
      <c r="D31" s="682" t="s">
        <v>658</v>
      </c>
      <c r="E31" s="692"/>
      <c r="F31" s="1307">
        <f ca="1">$G$23*$F$23*-1</f>
        <v>-60.9375</v>
      </c>
      <c r="G31" s="1312">
        <f ca="1">$G$23*$F$23*-1</f>
        <v>-60.9375</v>
      </c>
      <c r="H31" s="1312">
        <f ca="1">$G$23*$F$23*-1</f>
        <v>-60.9375</v>
      </c>
      <c r="I31" s="1312">
        <f ca="1">$G$23*$F$23*-1</f>
        <v>-60.9375</v>
      </c>
      <c r="J31" s="1312">
        <f ca="1">$G$23*$F$23*-1</f>
        <v>-60.9375</v>
      </c>
      <c r="L31" s="1316"/>
    </row>
    <row r="32" spans="1:12" ht="15" customHeight="1" x14ac:dyDescent="0.25">
      <c r="A32" s="321"/>
      <c r="D32" s="686" t="s">
        <v>501</v>
      </c>
      <c r="E32" s="691"/>
      <c r="F32" s="1326">
        <f ca="1">F30+F31</f>
        <v>54.54849999999999</v>
      </c>
      <c r="G32" s="1326">
        <f t="shared" ref="G32:J32" ca="1" si="1">G30+G31</f>
        <v>69.561679999999996</v>
      </c>
      <c r="H32" s="1326">
        <f t="shared" ca="1" si="1"/>
        <v>86.526573399999961</v>
      </c>
      <c r="I32" s="1326">
        <f t="shared" ca="1" si="1"/>
        <v>105.69690294199992</v>
      </c>
      <c r="J32" s="1326">
        <f t="shared" ca="1" si="1"/>
        <v>127.3593753244599</v>
      </c>
    </row>
    <row r="33" spans="1:15" ht="15" customHeight="1" x14ac:dyDescent="0.25">
      <c r="A33" s="321"/>
      <c r="D33" s="682" t="s">
        <v>104</v>
      </c>
      <c r="E33" s="692"/>
      <c r="F33" s="1312">
        <f ca="1">F32*$E$4*-1</f>
        <v>-13.637124999999997</v>
      </c>
      <c r="G33" s="1312">
        <f ca="1">G32*$E$4*-1</f>
        <v>-17.390419999999999</v>
      </c>
      <c r="H33" s="1312">
        <f ca="1">H32*$E$4*-1</f>
        <v>-21.63164334999999</v>
      </c>
      <c r="I33" s="1312">
        <f ca="1">I32*$E$4*-1</f>
        <v>-26.424225735499981</v>
      </c>
      <c r="J33" s="1312">
        <f ca="1">J32*$E$4*-1</f>
        <v>-31.839843831114976</v>
      </c>
      <c r="K33" s="1329"/>
    </row>
    <row r="34" spans="1:15" ht="15" customHeight="1" x14ac:dyDescent="0.25">
      <c r="A34" s="321"/>
      <c r="D34" s="686" t="s">
        <v>500</v>
      </c>
      <c r="E34" s="691"/>
      <c r="F34" s="1313">
        <f ca="1">F32+F33</f>
        <v>40.911374999999992</v>
      </c>
      <c r="G34" s="1313">
        <f ca="1">G32+G33</f>
        <v>52.171259999999997</v>
      </c>
      <c r="H34" s="1313">
        <f ca="1">H32+H33</f>
        <v>64.894930049999971</v>
      </c>
      <c r="I34" s="1313">
        <f ca="1">I32+I33</f>
        <v>79.272677206499935</v>
      </c>
      <c r="J34" s="1313">
        <f ca="1">J32+J33</f>
        <v>95.519531493344928</v>
      </c>
    </row>
    <row r="35" spans="1:15" ht="15" customHeight="1" x14ac:dyDescent="0.25">
      <c r="A35" s="321"/>
      <c r="D35" s="682" t="s">
        <v>449</v>
      </c>
      <c r="E35" s="687"/>
      <c r="F35" s="1307">
        <f>F11*-1</f>
        <v>14.802999999999997</v>
      </c>
      <c r="G35" s="1307">
        <f>G11*-1</f>
        <v>16.727389999999986</v>
      </c>
      <c r="H35" s="1307">
        <f>H11*-1</f>
        <v>18.901950699999986</v>
      </c>
      <c r="I35" s="1307">
        <f>I11*-1</f>
        <v>21.359204290999998</v>
      </c>
      <c r="J35" s="1307">
        <f>J11*-1</f>
        <v>24.135900848830005</v>
      </c>
      <c r="O35" s="766"/>
    </row>
    <row r="36" spans="1:15" ht="15" customHeight="1" x14ac:dyDescent="0.25">
      <c r="A36" s="321"/>
      <c r="D36" s="682" t="s">
        <v>446</v>
      </c>
      <c r="E36" s="687"/>
      <c r="F36" s="1307">
        <f t="shared" ref="F36:J37" si="2">F13</f>
        <v>-18.079999999999998</v>
      </c>
      <c r="G36" s="1307">
        <f t="shared" si="2"/>
        <v>-20.072867999999996</v>
      </c>
      <c r="H36" s="1307">
        <f t="shared" si="2"/>
        <v>-22.278329679999995</v>
      </c>
      <c r="I36" s="1307">
        <f t="shared" si="2"/>
        <v>-24.717979927599988</v>
      </c>
      <c r="J36" s="1307">
        <f t="shared" si="2"/>
        <v>-27.415435467983986</v>
      </c>
    </row>
    <row r="37" spans="1:15" ht="15" customHeight="1" x14ac:dyDescent="0.25">
      <c r="A37" s="321"/>
      <c r="D37" s="682" t="s">
        <v>499</v>
      </c>
      <c r="E37" s="687"/>
      <c r="F37" s="1307">
        <f t="shared" si="2"/>
        <v>-11.309999999999997</v>
      </c>
      <c r="G37" s="1307">
        <f t="shared" si="2"/>
        <v>-12.780299999999983</v>
      </c>
      <c r="H37" s="1307">
        <f t="shared" si="2"/>
        <v>-14.441738999999989</v>
      </c>
      <c r="I37" s="1307">
        <f t="shared" si="2"/>
        <v>-16.319165069999979</v>
      </c>
      <c r="J37" s="1328">
        <f>J14</f>
        <v>-18.440656529099986</v>
      </c>
    </row>
    <row r="38" spans="1:15" ht="15" customHeight="1" x14ac:dyDescent="0.25">
      <c r="A38" s="321"/>
      <c r="D38" s="686" t="s">
        <v>506</v>
      </c>
      <c r="E38" s="691"/>
      <c r="F38" s="1313">
        <f ca="1">SUM(F34:F37)</f>
        <v>26.324374999999996</v>
      </c>
      <c r="G38" s="1313">
        <f ca="1">SUM(G34:G37)</f>
        <v>36.045481999999993</v>
      </c>
      <c r="H38" s="1313">
        <f ca="1">SUM(H34:H37)</f>
        <v>47.076812069999967</v>
      </c>
      <c r="I38" s="1313">
        <f ca="1">SUM(I34:I37)</f>
        <v>59.594736499899966</v>
      </c>
      <c r="J38" s="1327">
        <f ca="1">SUM(J34:J37)</f>
        <v>73.799340345090968</v>
      </c>
    </row>
    <row r="39" spans="1:15" ht="15" customHeight="1" x14ac:dyDescent="0.25">
      <c r="A39" s="321"/>
      <c r="D39" s="682" t="s">
        <v>360</v>
      </c>
      <c r="E39" s="739"/>
      <c r="F39" s="1311">
        <f>'Standalone P&amp;L'!N60+'Standalone P&amp;L'!N61</f>
        <v>0</v>
      </c>
      <c r="G39" s="1311">
        <f>'Standalone P&amp;L'!O60+'Standalone P&amp;L'!O61</f>
        <v>0</v>
      </c>
      <c r="H39" s="1311">
        <f>'Standalone P&amp;L'!P60+'Standalone P&amp;L'!P61</f>
        <v>0</v>
      </c>
      <c r="I39" s="1311">
        <f>'Standalone P&amp;L'!Q60+'Standalone P&amp;L'!Q61</f>
        <v>0</v>
      </c>
      <c r="J39" s="1311">
        <f>'Standalone P&amp;L'!R60+'Standalone P&amp;L'!R61</f>
        <v>0</v>
      </c>
    </row>
    <row r="40" spans="1:15" ht="15" customHeight="1" x14ac:dyDescent="0.25">
      <c r="A40" s="321"/>
      <c r="D40" s="686" t="s">
        <v>111</v>
      </c>
      <c r="E40" s="691"/>
      <c r="F40" s="1313">
        <f ca="1">F38+F39</f>
        <v>26.324374999999996</v>
      </c>
      <c r="G40" s="1313">
        <f ca="1">G38+G39</f>
        <v>36.045481999999993</v>
      </c>
      <c r="H40" s="1313">
        <f ca="1">H38+H39</f>
        <v>47.076812069999967</v>
      </c>
      <c r="I40" s="1313">
        <f ca="1">I38+I39</f>
        <v>59.594736499899966</v>
      </c>
      <c r="J40" s="1313">
        <f ca="1">J38+J39</f>
        <v>73.799340345090968</v>
      </c>
    </row>
    <row r="41" spans="1:15" ht="15" customHeight="1" x14ac:dyDescent="0.25">
      <c r="B41" s="337"/>
      <c r="C41" s="337"/>
      <c r="D41" s="690" t="s">
        <v>498</v>
      </c>
      <c r="E41" s="689"/>
      <c r="F41" s="1314">
        <f ca="1">SUM($E$40:F40)</f>
        <v>26.324374999999996</v>
      </c>
      <c r="G41" s="1314">
        <f ca="1">SUM($E$40:G40)</f>
        <v>62.369856999999989</v>
      </c>
      <c r="H41" s="1314">
        <f ca="1">SUM($E$40:H40)</f>
        <v>109.44666906999996</v>
      </c>
      <c r="I41" s="1314">
        <f ca="1">SUM($E$40:I40)</f>
        <v>169.04140556989992</v>
      </c>
      <c r="J41" s="1314">
        <f ca="1">SUM($E$40:J40)</f>
        <v>242.84074591499089</v>
      </c>
    </row>
    <row r="42" spans="1:15" ht="15" customHeight="1" x14ac:dyDescent="0.25">
      <c r="B42" s="337"/>
      <c r="C42" s="337"/>
    </row>
    <row r="43" spans="1:15" ht="15" customHeight="1" x14ac:dyDescent="0.25">
      <c r="A43" s="321"/>
      <c r="D43" s="688" t="s">
        <v>497</v>
      </c>
    </row>
    <row r="44" spans="1:15" ht="15" customHeight="1" x14ac:dyDescent="0.25">
      <c r="A44" s="321"/>
      <c r="D44" s="682" t="s">
        <v>519</v>
      </c>
      <c r="E44" s="941">
        <f ca="1">LBO!AC32</f>
        <v>15</v>
      </c>
    </row>
    <row r="45" spans="1:15" ht="15" customHeight="1" x14ac:dyDescent="0.25">
      <c r="A45" s="321"/>
      <c r="D45" s="682" t="s">
        <v>413</v>
      </c>
      <c r="E45" s="684">
        <f ca="1">E44*J10</f>
        <v>3186.4916425993488</v>
      </c>
      <c r="G45" s="773" t="s">
        <v>86</v>
      </c>
      <c r="H45" s="773" t="s">
        <v>511</v>
      </c>
    </row>
    <row r="46" spans="1:15" ht="15" customHeight="1" x14ac:dyDescent="0.25">
      <c r="A46" s="321"/>
      <c r="E46" s="684"/>
      <c r="G46" s="773"/>
      <c r="H46" s="773"/>
    </row>
    <row r="47" spans="1:15" ht="15" customHeight="1" x14ac:dyDescent="0.25">
      <c r="A47" s="321"/>
      <c r="D47" s="682" t="s">
        <v>496</v>
      </c>
      <c r="E47" s="938">
        <f ca="1">F23</f>
        <v>937.5</v>
      </c>
      <c r="G47" s="692">
        <f ca="1">E45-E49</f>
        <v>2491.8323885143395</v>
      </c>
      <c r="H47" s="842">
        <f ca="1">F25*(1+G50)^5</f>
        <v>1432.5948748800004</v>
      </c>
    </row>
    <row r="48" spans="1:15" ht="15" customHeight="1" x14ac:dyDescent="0.25">
      <c r="D48" s="682" t="s">
        <v>4</v>
      </c>
      <c r="E48" s="938">
        <f ca="1">J41*-1</f>
        <v>-242.84074591499089</v>
      </c>
    </row>
    <row r="49" spans="2:9" ht="15" customHeight="1" x14ac:dyDescent="0.25">
      <c r="D49" s="686" t="s">
        <v>507</v>
      </c>
      <c r="E49" s="1310">
        <f ca="1">E47+E48</f>
        <v>694.65925408500914</v>
      </c>
      <c r="G49" s="771" t="s">
        <v>511</v>
      </c>
      <c r="H49" s="772" t="s">
        <v>512</v>
      </c>
    </row>
    <row r="50" spans="2:9" ht="15" customHeight="1" x14ac:dyDescent="0.25">
      <c r="D50" s="682" t="s">
        <v>510</v>
      </c>
      <c r="E50" s="938">
        <f ca="1">LBO!T21*-1</f>
        <v>-104.31062586627512</v>
      </c>
      <c r="G50" s="1302">
        <f>LBO!E49</f>
        <v>0.08</v>
      </c>
      <c r="H50" s="1303">
        <f>LBO!E50</f>
        <v>0.1</v>
      </c>
    </row>
    <row r="51" spans="2:9" ht="15" customHeight="1" x14ac:dyDescent="0.25">
      <c r="E51" s="684"/>
    </row>
    <row r="52" spans="2:9" ht="15" customHeight="1" x14ac:dyDescent="0.25">
      <c r="D52" s="767" t="s">
        <v>509</v>
      </c>
      <c r="E52" s="1317">
        <f ca="1">E45-E49+E50</f>
        <v>2387.5217626480644</v>
      </c>
      <c r="G52" s="773" t="s">
        <v>364</v>
      </c>
    </row>
    <row r="53" spans="2:9" ht="15" customHeight="1" x14ac:dyDescent="0.25">
      <c r="D53" s="768" t="s">
        <v>495</v>
      </c>
      <c r="E53" s="1215">
        <f ca="1">E52/F25</f>
        <v>2.4487402693826303</v>
      </c>
      <c r="F53" s="1216"/>
      <c r="G53" s="1217">
        <f ca="1">LBO!O2</f>
        <v>2.4325052361629074</v>
      </c>
      <c r="I53" s="1342">
        <f ca="1">G53-E53</f>
        <v>-1.6235033219722972E-2</v>
      </c>
    </row>
    <row r="54" spans="2:9" ht="15" customHeight="1" x14ac:dyDescent="0.25">
      <c r="D54" s="769" t="s">
        <v>278</v>
      </c>
      <c r="E54" s="770">
        <f ca="1">E53^0.2-1</f>
        <v>0.19615798742319357</v>
      </c>
      <c r="G54" s="699">
        <f ca="1">LBO!N2</f>
        <v>0.19445137381553648</v>
      </c>
      <c r="I54" s="1343">
        <f ca="1">G54-E54</f>
        <v>-1.706613607657087E-3</v>
      </c>
    </row>
    <row r="55" spans="2:9" ht="15" customHeight="1" x14ac:dyDescent="0.25">
      <c r="E55" s="682"/>
    </row>
    <row r="56" spans="2:9" ht="15" customHeight="1" x14ac:dyDescent="0.25">
      <c r="E56" s="682"/>
    </row>
    <row r="57" spans="2:9" ht="15" customHeight="1" x14ac:dyDescent="0.25">
      <c r="E57" s="682"/>
    </row>
    <row r="58" spans="2:9" ht="15" customHeight="1" x14ac:dyDescent="0.25">
      <c r="B58"/>
      <c r="C58"/>
      <c r="D58"/>
      <c r="E58"/>
      <c r="F58"/>
    </row>
    <row r="59" spans="2:9" ht="15" customHeight="1" x14ac:dyDescent="0.25">
      <c r="B59"/>
      <c r="C59"/>
      <c r="D59"/>
      <c r="E59"/>
      <c r="F59"/>
    </row>
    <row r="60" spans="2:9" ht="15" customHeight="1" x14ac:dyDescent="0.25">
      <c r="B60"/>
      <c r="C60"/>
      <c r="D60"/>
      <c r="E60"/>
      <c r="F60"/>
    </row>
    <row r="61" spans="2:9" ht="15" customHeight="1" x14ac:dyDescent="0.25">
      <c r="B61"/>
      <c r="C61"/>
      <c r="D61"/>
      <c r="E61"/>
      <c r="F61"/>
    </row>
    <row r="62" spans="2:9" ht="15" customHeight="1" x14ac:dyDescent="0.25">
      <c r="B62"/>
      <c r="C62"/>
      <c r="D62"/>
      <c r="E62"/>
      <c r="F62"/>
    </row>
    <row r="63" spans="2:9" ht="15" customHeight="1" x14ac:dyDescent="0.25">
      <c r="B63"/>
      <c r="C63"/>
      <c r="D63"/>
      <c r="E63"/>
      <c r="F63"/>
    </row>
    <row r="64" spans="2:9" ht="15" customHeight="1" x14ac:dyDescent="0.25">
      <c r="B64"/>
      <c r="C64"/>
      <c r="D64"/>
      <c r="E64"/>
      <c r="F64"/>
    </row>
  </sheetData>
  <conditionalFormatting sqref="E2">
    <cfRule type="cellIs" dxfId="9" priority="1" operator="equal">
      <formula>TRUE</formula>
    </cfRule>
  </conditionalFormatting>
  <conditionalFormatting sqref="G56">
    <cfRule type="cellIs" dxfId="8" priority="2" operator="equal">
      <formula>TRUE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C4740-EF2C-4987-8EA7-73FBCD0AD678}">
  <sheetPr>
    <tabColor rgb="FFCCFFCC"/>
    <pageSetUpPr fitToPage="1"/>
  </sheetPr>
  <dimension ref="A1:W52"/>
  <sheetViews>
    <sheetView showGridLines="0" view="pageBreakPreview" topLeftCell="A17" zoomScale="115" zoomScaleNormal="100" zoomScaleSheetLayoutView="115" workbookViewId="0"/>
  </sheetViews>
  <sheetFormatPr defaultColWidth="0" defaultRowHeight="15" customHeight="1" x14ac:dyDescent="0.25"/>
  <cols>
    <col min="1" max="1" width="3" style="337" customWidth="1"/>
    <col min="2" max="2" width="1.44140625" style="337" customWidth="1"/>
    <col min="3" max="3" width="26.5546875" style="337" bestFit="1" customWidth="1"/>
    <col min="4" max="17" width="8.88671875" style="337" customWidth="1"/>
    <col min="18" max="18" width="1.44140625" style="337" customWidth="1"/>
    <col min="19" max="22" width="8.88671875" style="337" customWidth="1"/>
    <col min="23" max="23" width="0" style="337" hidden="1" customWidth="1"/>
    <col min="24" max="16384" width="8.88671875" style="337" hidden="1"/>
  </cols>
  <sheetData>
    <row r="1" spans="1:20" s="315" customFormat="1" ht="15" customHeight="1" x14ac:dyDescent="0.25">
      <c r="A1" s="310"/>
      <c r="B1" s="369"/>
      <c r="P1" s="346"/>
      <c r="Q1" s="346"/>
    </row>
    <row r="2" spans="1:20" s="317" customFormat="1" ht="15" customHeight="1" thickBot="1" x14ac:dyDescent="0.3">
      <c r="A2" s="311"/>
      <c r="B2" s="316" t="str">
        <f>name</f>
        <v>Marle</v>
      </c>
      <c r="P2" s="314"/>
      <c r="Q2" s="314"/>
    </row>
    <row r="3" spans="1:20" s="370" customFormat="1" ht="15" customHeight="1" x14ac:dyDescent="0.25">
      <c r="A3" s="311"/>
      <c r="B3" s="312" t="str">
        <f ca="1">RIGHT(CELL("filename",B3),LEN(CELL("filename",B3))-FIND("]",CELL("filename",B3)))</f>
        <v>LBO Link</v>
      </c>
      <c r="P3" s="371"/>
      <c r="Q3" s="371"/>
    </row>
    <row r="5" spans="1:20" ht="15" customHeight="1" x14ac:dyDescent="0.25">
      <c r="A5" s="326">
        <f>MAX(A$4:A4)+1</f>
        <v>1</v>
      </c>
      <c r="B5" s="372" t="str">
        <f>name&amp;" - Operating Summary"</f>
        <v>Marle - Operating Summary</v>
      </c>
      <c r="C5" s="372"/>
      <c r="D5" s="372"/>
      <c r="E5" s="372"/>
      <c r="F5" s="373"/>
      <c r="G5" s="373"/>
      <c r="H5" s="374"/>
      <c r="I5" s="375" t="str">
        <f>name</f>
        <v>Marle</v>
      </c>
      <c r="J5" s="376"/>
      <c r="K5" s="377"/>
      <c r="R5" s="373"/>
      <c r="S5" s="378">
        <f ca="1">NOW()</f>
        <v>46140.552010648149</v>
      </c>
      <c r="T5" s="379"/>
    </row>
    <row r="6" spans="1:20" ht="15" customHeight="1" x14ac:dyDescent="0.25">
      <c r="B6" s="380" t="str">
        <f>LBO!$B$6</f>
        <v>(All numbers in EUR millions, unless otherwise stated, FYE September)</v>
      </c>
      <c r="K6" s="381"/>
      <c r="L6" s="381"/>
      <c r="M6" s="381"/>
      <c r="N6" s="381"/>
      <c r="O6" s="381"/>
      <c r="P6" s="381"/>
      <c r="Q6" s="381"/>
      <c r="S6" s="22" t="str">
        <f ca="1">MID(CELL("filename"),1,FIND("]",CELL("filename")))</f>
        <v>https://adventinternational.sharepoint.com/sites/EUDealShare/Documents/Paris Deal Share/Current Deals/Marle/7. Model/[2026.04_Project Marle_LBO Model - v3.xlsx]</v>
      </c>
      <c r="T6" s="22"/>
    </row>
    <row r="7" spans="1:20" ht="15" customHeight="1" x14ac:dyDescent="0.25">
      <c r="A7" s="326"/>
    </row>
    <row r="8" spans="1:20" ht="15" customHeight="1" x14ac:dyDescent="0.25">
      <c r="F8" s="382" t="s">
        <v>312</v>
      </c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S8" s="383"/>
      <c r="T8" s="383"/>
    </row>
    <row r="9" spans="1:20" ht="15" customHeight="1" x14ac:dyDescent="0.25">
      <c r="D9" s="384" t="s">
        <v>313</v>
      </c>
      <c r="E9" s="385"/>
      <c r="F9" s="382"/>
      <c r="G9" s="384" t="s">
        <v>359</v>
      </c>
      <c r="H9" s="384" t="s">
        <v>314</v>
      </c>
      <c r="I9" s="386"/>
      <c r="J9" s="386"/>
      <c r="K9" s="386"/>
      <c r="L9" s="382"/>
      <c r="M9" s="384" t="s">
        <v>315</v>
      </c>
      <c r="N9" s="382"/>
      <c r="O9" s="382"/>
      <c r="P9" s="382"/>
      <c r="Q9" s="382"/>
      <c r="S9" s="383"/>
      <c r="T9" s="383"/>
    </row>
    <row r="10" spans="1:20" ht="15" customHeight="1" x14ac:dyDescent="0.25">
      <c r="D10" s="385"/>
      <c r="E10" s="385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S10" s="383"/>
      <c r="T10" s="383"/>
    </row>
    <row r="11" spans="1:20" ht="15" customHeight="1" x14ac:dyDescent="0.25">
      <c r="D11" s="387">
        <f>EDATE(E11,-12)</f>
        <v>45199</v>
      </c>
      <c r="E11" s="387">
        <f>EDATE(F11,-12)</f>
        <v>45565</v>
      </c>
      <c r="F11" s="387">
        <f>EDATE(G11,-12)</f>
        <v>45930</v>
      </c>
      <c r="G11" s="388">
        <f>EDATE(FYE,0)</f>
        <v>46295</v>
      </c>
      <c r="H11" s="387">
        <f t="shared" ref="H11:Q11" si="0">EDATE(G11+1,12)-1</f>
        <v>46660</v>
      </c>
      <c r="I11" s="387">
        <f t="shared" si="0"/>
        <v>47026</v>
      </c>
      <c r="J11" s="387">
        <f t="shared" si="0"/>
        <v>47391</v>
      </c>
      <c r="K11" s="387">
        <f t="shared" si="0"/>
        <v>47756</v>
      </c>
      <c r="L11" s="387">
        <f t="shared" si="0"/>
        <v>48121</v>
      </c>
      <c r="M11" s="387">
        <f t="shared" si="0"/>
        <v>48487</v>
      </c>
      <c r="N11" s="387">
        <f t="shared" si="0"/>
        <v>48852</v>
      </c>
      <c r="O11" s="387">
        <f t="shared" si="0"/>
        <v>49217</v>
      </c>
      <c r="P11" s="387">
        <f t="shared" si="0"/>
        <v>49582</v>
      </c>
      <c r="Q11" s="387">
        <f t="shared" si="0"/>
        <v>49948</v>
      </c>
      <c r="S11" s="389" t="str">
        <f>+TEXT(F11,"yy")&amp;"-"&amp;TEXT(K11,"yy")</f>
        <v>25-30</v>
      </c>
      <c r="T11" s="389" t="str">
        <f>+TEXT(G11,"yy")&amp;"-"&amp;TEXT(L11,"yy")</f>
        <v>26-31</v>
      </c>
    </row>
    <row r="12" spans="1:20" ht="15" customHeight="1" x14ac:dyDescent="0.25">
      <c r="B12" s="390" t="s">
        <v>316</v>
      </c>
      <c r="C12" s="390"/>
      <c r="D12" s="390"/>
      <c r="E12" s="390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2"/>
      <c r="S12" s="392"/>
      <c r="T12" s="392"/>
    </row>
    <row r="13" spans="1:20" ht="15" customHeight="1" x14ac:dyDescent="0.25">
      <c r="B13" s="318"/>
      <c r="C13" s="318" t="s">
        <v>176</v>
      </c>
      <c r="D13" s="1391">
        <f>Consolidated!J15</f>
        <v>216</v>
      </c>
      <c r="E13" s="1391">
        <f>Consolidated!K15</f>
        <v>256</v>
      </c>
      <c r="F13" s="1391">
        <f>Consolidated!L15</f>
        <v>260.39999999999998</v>
      </c>
      <c r="G13" s="1391">
        <f>Consolidated!M15</f>
        <v>290</v>
      </c>
      <c r="H13" s="1391">
        <f>Consolidated!N15</f>
        <v>327.7</v>
      </c>
      <c r="I13" s="1391">
        <f>Consolidated!O15</f>
        <v>370.30099999999993</v>
      </c>
      <c r="J13" s="1391">
        <f>Consolidated!P15</f>
        <v>418.4401299999999</v>
      </c>
      <c r="K13" s="1391">
        <f>Consolidated!Q15</f>
        <v>472.83734689999983</v>
      </c>
      <c r="L13" s="1391">
        <f>Consolidated!R15</f>
        <v>534.30620199699979</v>
      </c>
      <c r="M13" s="1391">
        <f>Consolidated!S15</f>
        <v>603.76600825660967</v>
      </c>
      <c r="N13" s="1392">
        <f>+M13*(1+N14)</f>
        <v>682.25558932996887</v>
      </c>
      <c r="O13" s="1392">
        <f>+N13*(1+O14)</f>
        <v>770.94881594286471</v>
      </c>
      <c r="P13" s="1392">
        <f>+O13*(1+P14)</f>
        <v>871.17216201543704</v>
      </c>
      <c r="Q13" s="1392">
        <f>+P13*(1+Q14)</f>
        <v>984.42454307744379</v>
      </c>
      <c r="R13" s="318"/>
      <c r="S13" s="1403">
        <f>IF(ISERROR((K13/F13)^(1/(YEAR(K$11)-YEAR(F$11)))-1),"n/a",(K13/F13)^(1/(YEAR(K$11)-YEAR(F$11)))-1)</f>
        <v>0.12671521339271141</v>
      </c>
      <c r="T13" s="1403">
        <f>IF(ISERROR((L13/G13)^(1/(YEAR(L$11)-YEAR(G$11)))-1),"n/a",(L13/G13)^(1/(YEAR(L$11)-YEAR(G$11)))-1)</f>
        <v>0.12999999999999989</v>
      </c>
    </row>
    <row r="14" spans="1:20" ht="15" customHeight="1" x14ac:dyDescent="0.25">
      <c r="C14" s="395" t="s">
        <v>64</v>
      </c>
      <c r="D14" s="1401" t="str">
        <f>IFERROR(D13/C13-1,"n.a.")</f>
        <v>n.a.</v>
      </c>
      <c r="E14" s="1401">
        <f t="shared" ref="E14:M14" si="1">IFERROR(E13/D13-1,"n.a.")</f>
        <v>0.18518518518518512</v>
      </c>
      <c r="F14" s="1401">
        <f t="shared" si="1"/>
        <v>1.7187499999999911E-2</v>
      </c>
      <c r="G14" s="1401">
        <f t="shared" si="1"/>
        <v>0.11367127496159757</v>
      </c>
      <c r="H14" s="1401">
        <f t="shared" si="1"/>
        <v>0.12999999999999989</v>
      </c>
      <c r="I14" s="1401">
        <f t="shared" si="1"/>
        <v>0.12999999999999989</v>
      </c>
      <c r="J14" s="1401">
        <f t="shared" si="1"/>
        <v>0.12999999999999989</v>
      </c>
      <c r="K14" s="1401">
        <f t="shared" si="1"/>
        <v>0.12999999999999989</v>
      </c>
      <c r="L14" s="1401">
        <f t="shared" si="1"/>
        <v>0.12999999999999989</v>
      </c>
      <c r="M14" s="1401">
        <f t="shared" si="1"/>
        <v>0.12999999999999989</v>
      </c>
      <c r="N14" s="1402">
        <f>M14</f>
        <v>0.12999999999999989</v>
      </c>
      <c r="O14" s="1402">
        <f>N14</f>
        <v>0.12999999999999989</v>
      </c>
      <c r="P14" s="1402">
        <f>O14</f>
        <v>0.12999999999999989</v>
      </c>
      <c r="Q14" s="1402">
        <f>P14</f>
        <v>0.12999999999999989</v>
      </c>
      <c r="S14" s="1404"/>
      <c r="T14" s="1404"/>
    </row>
    <row r="15" spans="1:20" ht="15" customHeight="1" x14ac:dyDescent="0.25">
      <c r="B15" s="318"/>
      <c r="C15" s="318" t="s">
        <v>18</v>
      </c>
      <c r="D15" s="1391">
        <f>Consolidated!J20</f>
        <v>87</v>
      </c>
      <c r="E15" s="1391">
        <f>Consolidated!K20</f>
        <v>93</v>
      </c>
      <c r="F15" s="1391">
        <f>Consolidated!L20</f>
        <v>99.228793103448524</v>
      </c>
      <c r="G15" s="1391">
        <f>Consolidated!M20</f>
        <v>125</v>
      </c>
      <c r="H15" s="1391">
        <f>Consolidated!N20</f>
        <v>130.28899999999999</v>
      </c>
      <c r="I15" s="1391">
        <f>Consolidated!O20</f>
        <v>147.22656999999998</v>
      </c>
      <c r="J15" s="1391">
        <f>Consolidated!P20</f>
        <v>166.36602409999995</v>
      </c>
      <c r="K15" s="1391">
        <f>Consolidated!Q20</f>
        <v>187.99360723299992</v>
      </c>
      <c r="L15" s="1391">
        <f>Consolidated!R20</f>
        <v>212.43277617328991</v>
      </c>
      <c r="M15" s="1391">
        <f>Consolidated!S20</f>
        <v>240.04903707581755</v>
      </c>
      <c r="N15" s="1393">
        <f>N16*N13</f>
        <v>271.25541189567383</v>
      </c>
      <c r="O15" s="1393">
        <f>O16*O13</f>
        <v>306.51861544211135</v>
      </c>
      <c r="P15" s="1393">
        <f>P16*P13</f>
        <v>346.36603544958581</v>
      </c>
      <c r="Q15" s="1393">
        <f>Q16*Q13</f>
        <v>391.39362005803196</v>
      </c>
      <c r="R15" s="318"/>
      <c r="S15" s="1403">
        <f>IF(ISERROR((K15/F15)^(1/(YEAR(K$11)-YEAR(F$11)))-1),"n/a",(K15/F15)^(1/(YEAR(K$11)-YEAR(F$11)))-1)</f>
        <v>0.13632110883854298</v>
      </c>
      <c r="T15" s="1403">
        <f>IF(ISERROR((L15/G15)^(1/(YEAR(L$11)-YEAR(G$11)))-1),"n/a",(L15/G15)^(1/(YEAR(L$11)-YEAR(G$11)))-1)</f>
        <v>0.1118912237987344</v>
      </c>
    </row>
    <row r="16" spans="1:20" ht="15" customHeight="1" x14ac:dyDescent="0.25">
      <c r="C16" s="395" t="s">
        <v>72</v>
      </c>
      <c r="D16" s="1406">
        <f t="shared" ref="D16:M16" si="2">+D15/D$13</f>
        <v>0.40277777777777779</v>
      </c>
      <c r="E16" s="1406">
        <f t="shared" si="2"/>
        <v>0.36328125</v>
      </c>
      <c r="F16" s="1406">
        <f t="shared" si="2"/>
        <v>0.38106295354626935</v>
      </c>
      <c r="G16" s="1406">
        <f t="shared" si="2"/>
        <v>0.43103448275862066</v>
      </c>
      <c r="H16" s="1406">
        <f t="shared" si="2"/>
        <v>0.39758620689655172</v>
      </c>
      <c r="I16" s="1406">
        <f t="shared" si="2"/>
        <v>0.39758620689655177</v>
      </c>
      <c r="J16" s="1406">
        <f t="shared" si="2"/>
        <v>0.39758620689655172</v>
      </c>
      <c r="K16" s="1406">
        <f t="shared" si="2"/>
        <v>0.39758620689655172</v>
      </c>
      <c r="L16" s="1406">
        <f t="shared" si="2"/>
        <v>0.39758620689655172</v>
      </c>
      <c r="M16" s="1406">
        <f t="shared" si="2"/>
        <v>0.39758620689655172</v>
      </c>
      <c r="N16" s="1407">
        <f>M16</f>
        <v>0.39758620689655172</v>
      </c>
      <c r="O16" s="1407">
        <f>N16</f>
        <v>0.39758620689655172</v>
      </c>
      <c r="P16" s="1407">
        <f>O16</f>
        <v>0.39758620689655172</v>
      </c>
      <c r="Q16" s="1407">
        <f>P16</f>
        <v>0.39758620689655172</v>
      </c>
      <c r="S16" s="1404"/>
      <c r="T16" s="1404"/>
    </row>
    <row r="17" spans="2:21" ht="15" customHeight="1" x14ac:dyDescent="0.25">
      <c r="C17" s="337" t="s">
        <v>178</v>
      </c>
      <c r="D17" s="1394">
        <f>Consolidated!J26</f>
        <v>-7.4</v>
      </c>
      <c r="E17" s="1394">
        <f>Consolidated!K26</f>
        <v>-7.7</v>
      </c>
      <c r="F17" s="1394">
        <f>Consolidated!L26</f>
        <v>-12</v>
      </c>
      <c r="G17" s="1394">
        <f>Consolidated!M26</f>
        <v>-13.1</v>
      </c>
      <c r="H17" s="1394">
        <f>Consolidated!N26</f>
        <v>-14.802999999999999</v>
      </c>
      <c r="I17" s="1394">
        <f>Consolidated!O26</f>
        <v>-16.727389999999996</v>
      </c>
      <c r="J17" s="1394">
        <f>Consolidated!P26</f>
        <v>-18.901950699999993</v>
      </c>
      <c r="K17" s="1394">
        <f>Consolidated!Q26</f>
        <v>-21.35920429099999</v>
      </c>
      <c r="L17" s="1394">
        <f>Consolidated!R26</f>
        <v>-24.135900848829991</v>
      </c>
      <c r="M17" s="1394">
        <f>Consolidated!S26</f>
        <v>-27.273567959177882</v>
      </c>
      <c r="N17" s="1395">
        <f>N18*N13</f>
        <v>-30.819131793871005</v>
      </c>
      <c r="O17" s="1395">
        <f>O18*O13</f>
        <v>-34.825618927074231</v>
      </c>
      <c r="P17" s="1395">
        <f>P18*P13</f>
        <v>-39.352949387593881</v>
      </c>
      <c r="Q17" s="1395">
        <f>Q18*Q13</f>
        <v>-44.46883280798108</v>
      </c>
      <c r="S17" s="1405">
        <f>IF(ISERROR((K17/F17)^(1/(YEAR(K$11)-YEAR(F$11)))-1),"n/a",(K17/F17)^(1/(YEAR(K$11)-YEAR(F$11)))-1)</f>
        <v>0.12222713279935293</v>
      </c>
      <c r="T17" s="1405">
        <f>IF(ISERROR((L17/G17)^(1/(YEAR(L$11)-YEAR(G$11)))-1),"n/a",(L17/G17)^(1/(YEAR(L$11)-YEAR(G$11)))-1)</f>
        <v>0.12999999999999989</v>
      </c>
    </row>
    <row r="18" spans="2:21" ht="15" customHeight="1" x14ac:dyDescent="0.25">
      <c r="C18" s="395" t="s">
        <v>317</v>
      </c>
      <c r="D18" s="1406">
        <f t="shared" ref="D18:E18" si="3">+D17/D$13</f>
        <v>-3.425925925925926E-2</v>
      </c>
      <c r="E18" s="1406">
        <f t="shared" si="3"/>
        <v>-3.0078125000000001E-2</v>
      </c>
      <c r="F18" s="1406">
        <f t="shared" ref="F18:M18" si="4">+F17/F$13</f>
        <v>-4.6082949308755762E-2</v>
      </c>
      <c r="G18" s="1406">
        <f t="shared" si="4"/>
        <v>-4.5172413793103446E-2</v>
      </c>
      <c r="H18" s="1406">
        <f t="shared" si="4"/>
        <v>-4.5172413793103446E-2</v>
      </c>
      <c r="I18" s="1406">
        <f t="shared" si="4"/>
        <v>-4.5172413793103446E-2</v>
      </c>
      <c r="J18" s="1406">
        <f t="shared" si="4"/>
        <v>-4.5172413793103446E-2</v>
      </c>
      <c r="K18" s="1406">
        <f t="shared" si="4"/>
        <v>-4.5172413793103446E-2</v>
      </c>
      <c r="L18" s="1406">
        <f t="shared" si="4"/>
        <v>-4.5172413793103446E-2</v>
      </c>
      <c r="M18" s="1406">
        <f t="shared" si="4"/>
        <v>-4.5172413793103446E-2</v>
      </c>
      <c r="N18" s="1407">
        <f>M18</f>
        <v>-4.5172413793103446E-2</v>
      </c>
      <c r="O18" s="1407">
        <f>N18</f>
        <v>-4.5172413793103446E-2</v>
      </c>
      <c r="P18" s="1407">
        <f>O18</f>
        <v>-4.5172413793103446E-2</v>
      </c>
      <c r="Q18" s="1407">
        <f>P18</f>
        <v>-4.5172413793103446E-2</v>
      </c>
      <c r="S18" s="1404"/>
      <c r="T18" s="1404"/>
    </row>
    <row r="19" spans="2:21" ht="15" customHeight="1" x14ac:dyDescent="0.25">
      <c r="B19" s="318"/>
      <c r="C19" s="318" t="s">
        <v>124</v>
      </c>
      <c r="D19" s="1392">
        <f t="shared" ref="D19:E19" si="5">D15+D17</f>
        <v>79.599999999999994</v>
      </c>
      <c r="E19" s="1392">
        <f t="shared" si="5"/>
        <v>85.3</v>
      </c>
      <c r="F19" s="1392">
        <f t="shared" ref="F19:M19" si="6">F15+F17</f>
        <v>87.228793103448524</v>
      </c>
      <c r="G19" s="1392">
        <f t="shared" si="6"/>
        <v>111.9</v>
      </c>
      <c r="H19" s="1392">
        <f t="shared" si="6"/>
        <v>115.48599999999999</v>
      </c>
      <c r="I19" s="1392">
        <f t="shared" si="6"/>
        <v>130.49918</v>
      </c>
      <c r="J19" s="1392">
        <f t="shared" si="6"/>
        <v>147.46407339999996</v>
      </c>
      <c r="K19" s="1392">
        <f t="shared" si="6"/>
        <v>166.63440294199992</v>
      </c>
      <c r="L19" s="1392">
        <f t="shared" si="6"/>
        <v>188.2968753244599</v>
      </c>
      <c r="M19" s="1392">
        <f t="shared" si="6"/>
        <v>212.77546911663967</v>
      </c>
      <c r="N19" s="1392">
        <f>+N15+N17</f>
        <v>240.43628010180282</v>
      </c>
      <c r="O19" s="1392">
        <f>+O15+O17</f>
        <v>271.69299651503712</v>
      </c>
      <c r="P19" s="1392">
        <f>+P15+P17</f>
        <v>307.01308606199194</v>
      </c>
      <c r="Q19" s="1392">
        <f>+Q15+Q17</f>
        <v>346.92478725005088</v>
      </c>
      <c r="R19" s="318"/>
      <c r="S19" s="1403">
        <f>IF(ISERROR((K19/F19)^(1/(YEAR(K$11)-YEAR(F$11)))-1),"n/a",(K19/F19)^(1/(YEAR(K$11)-YEAR(F$11)))-1)</f>
        <v>0.13820623739395588</v>
      </c>
      <c r="T19" s="1403">
        <f>IF(ISERROR((L19/G19)^(1/(YEAR(L$11)-YEAR(G$11)))-1),"n/a",(L19/G19)^(1/(YEAR(L$11)-YEAR(G$11)))-1)</f>
        <v>0.10969238381126556</v>
      </c>
    </row>
    <row r="20" spans="2:21" ht="15" customHeight="1" x14ac:dyDescent="0.25">
      <c r="C20" s="395" t="s">
        <v>72</v>
      </c>
      <c r="D20" s="1406">
        <f t="shared" ref="D20:E20" si="7">+D19/D$13</f>
        <v>0.36851851851851847</v>
      </c>
      <c r="E20" s="1406">
        <f t="shared" si="7"/>
        <v>0.33320312499999999</v>
      </c>
      <c r="F20" s="1406">
        <f t="shared" ref="F20:K20" si="8">+F19/F$13</f>
        <v>0.33498000423751356</v>
      </c>
      <c r="G20" s="1406">
        <f t="shared" si="8"/>
        <v>0.38586206896551728</v>
      </c>
      <c r="H20" s="1406">
        <f t="shared" si="8"/>
        <v>0.35241379310344828</v>
      </c>
      <c r="I20" s="1406">
        <f t="shared" si="8"/>
        <v>0.35241379310344834</v>
      </c>
      <c r="J20" s="1406">
        <f t="shared" si="8"/>
        <v>0.35241379310344828</v>
      </c>
      <c r="K20" s="1406">
        <f t="shared" si="8"/>
        <v>0.35241379310344823</v>
      </c>
      <c r="L20" s="1406">
        <f t="shared" ref="L20:Q20" si="9">+L19/L$13</f>
        <v>0.35241379310344823</v>
      </c>
      <c r="M20" s="1406">
        <f t="shared" si="9"/>
        <v>0.35241379310344828</v>
      </c>
      <c r="N20" s="1406">
        <f t="shared" si="9"/>
        <v>0.35241379310344828</v>
      </c>
      <c r="O20" s="1406">
        <f t="shared" si="9"/>
        <v>0.35241379310344823</v>
      </c>
      <c r="P20" s="1406">
        <f t="shared" si="9"/>
        <v>0.35241379310344828</v>
      </c>
      <c r="Q20" s="1406">
        <f t="shared" si="9"/>
        <v>0.35241379310344828</v>
      </c>
      <c r="S20" s="1404"/>
      <c r="T20" s="1404"/>
    </row>
    <row r="21" spans="2:21" ht="15" customHeight="1" x14ac:dyDescent="0.25">
      <c r="C21" s="337" t="s">
        <v>179</v>
      </c>
      <c r="D21" s="1395">
        <f t="shared" ref="D21:E21" si="10">D23-D19</f>
        <v>0</v>
      </c>
      <c r="E21" s="1395">
        <f t="shared" si="10"/>
        <v>0</v>
      </c>
      <c r="F21" s="1395">
        <f t="shared" ref="F21:M21" si="11">F23-F19</f>
        <v>0</v>
      </c>
      <c r="G21" s="1395">
        <f t="shared" si="11"/>
        <v>0</v>
      </c>
      <c r="H21" s="1395">
        <f t="shared" si="11"/>
        <v>0</v>
      </c>
      <c r="I21" s="1395">
        <f t="shared" si="11"/>
        <v>0</v>
      </c>
      <c r="J21" s="1395">
        <f t="shared" si="11"/>
        <v>0</v>
      </c>
      <c r="K21" s="1395">
        <f t="shared" si="11"/>
        <v>0</v>
      </c>
      <c r="L21" s="1395">
        <f t="shared" si="11"/>
        <v>0</v>
      </c>
      <c r="M21" s="1395">
        <f t="shared" si="11"/>
        <v>0</v>
      </c>
      <c r="N21" s="1395">
        <f>N22*N13</f>
        <v>0</v>
      </c>
      <c r="O21" s="1395">
        <f>O22*O13</f>
        <v>0</v>
      </c>
      <c r="P21" s="1395">
        <f>P22*P13</f>
        <v>0</v>
      </c>
      <c r="Q21" s="1395">
        <f>Q22*Q13</f>
        <v>0</v>
      </c>
      <c r="S21" s="1405" t="str">
        <f>IF(ISERROR((K21/F21)^(1/(YEAR(K$11)-YEAR(F$11)))-1),"n/a",(K21/F21)^(1/(YEAR(K$11)-YEAR(F$11)))-1)</f>
        <v>n/a</v>
      </c>
      <c r="T21" s="1405" t="str">
        <f>IF(ISERROR((L21/G21)^(1/(YEAR(L$11)-YEAR(G$11)))-1),"n/a",(L21/G21)^(1/(YEAR(L$11)-YEAR(G$11)))-1)</f>
        <v>n/a</v>
      </c>
    </row>
    <row r="22" spans="2:21" ht="15" customHeight="1" x14ac:dyDescent="0.25">
      <c r="C22" s="395" t="s">
        <v>317</v>
      </c>
      <c r="D22" s="1406">
        <f t="shared" ref="D22:E22" si="12">+D21/D$13</f>
        <v>0</v>
      </c>
      <c r="E22" s="1406">
        <f t="shared" si="12"/>
        <v>0</v>
      </c>
      <c r="F22" s="1406">
        <f t="shared" ref="F22:K22" si="13">+F21/F$13</f>
        <v>0</v>
      </c>
      <c r="G22" s="1406">
        <f t="shared" si="13"/>
        <v>0</v>
      </c>
      <c r="H22" s="1406">
        <f t="shared" si="13"/>
        <v>0</v>
      </c>
      <c r="I22" s="1406">
        <f t="shared" si="13"/>
        <v>0</v>
      </c>
      <c r="J22" s="1406">
        <f t="shared" si="13"/>
        <v>0</v>
      </c>
      <c r="K22" s="1406">
        <f t="shared" si="13"/>
        <v>0</v>
      </c>
      <c r="L22" s="1406">
        <f>+L21/L$13</f>
        <v>0</v>
      </c>
      <c r="M22" s="1406">
        <f>+M21/M$13</f>
        <v>0</v>
      </c>
      <c r="N22" s="1407">
        <f>M22</f>
        <v>0</v>
      </c>
      <c r="O22" s="1407">
        <f>N22</f>
        <v>0</v>
      </c>
      <c r="P22" s="1407">
        <f>O22</f>
        <v>0</v>
      </c>
      <c r="Q22" s="1407">
        <f>P22</f>
        <v>0</v>
      </c>
      <c r="S22" s="1404"/>
      <c r="T22" s="1404"/>
    </row>
    <row r="23" spans="2:21" ht="15" customHeight="1" x14ac:dyDescent="0.25">
      <c r="B23" s="318"/>
      <c r="C23" s="318" t="s">
        <v>75</v>
      </c>
      <c r="D23" s="1391">
        <f>Consolidated!J32</f>
        <v>79.599999999999994</v>
      </c>
      <c r="E23" s="1391">
        <f>Consolidated!K32</f>
        <v>85.3</v>
      </c>
      <c r="F23" s="1391">
        <f>Consolidated!L32</f>
        <v>87.228793103448524</v>
      </c>
      <c r="G23" s="1391">
        <f>Consolidated!M32</f>
        <v>111.9</v>
      </c>
      <c r="H23" s="1391">
        <f>Consolidated!N32</f>
        <v>115.48599999999999</v>
      </c>
      <c r="I23" s="1391">
        <f>Consolidated!O32</f>
        <v>130.49918</v>
      </c>
      <c r="J23" s="1391">
        <f>Consolidated!P32</f>
        <v>147.46407339999996</v>
      </c>
      <c r="K23" s="1391">
        <f>Consolidated!Q32</f>
        <v>166.63440294199992</v>
      </c>
      <c r="L23" s="1391">
        <f>Consolidated!R32</f>
        <v>188.2968753244599</v>
      </c>
      <c r="M23" s="1391">
        <f>Consolidated!S32</f>
        <v>212.77546911663967</v>
      </c>
      <c r="N23" s="1393">
        <f>N19+N21</f>
        <v>240.43628010180282</v>
      </c>
      <c r="O23" s="1393">
        <f>O19+O21</f>
        <v>271.69299651503712</v>
      </c>
      <c r="P23" s="1393">
        <f>P19+P21</f>
        <v>307.01308606199194</v>
      </c>
      <c r="Q23" s="1393">
        <f>Q19+Q21</f>
        <v>346.92478725005088</v>
      </c>
      <c r="R23" s="318"/>
      <c r="S23" s="1403">
        <f>IF(ISERROR((K23/F23)^(1/(YEAR(K$11)-YEAR(F$11)))-1),"n/a",(K23/F23)^(1/(YEAR(K$11)-YEAR(F$11)))-1)</f>
        <v>0.13820623739395588</v>
      </c>
      <c r="T23" s="1403">
        <f>IF(ISERROR((L23/G23)^(1/(YEAR(L$11)-YEAR(G$11)))-1),"n/a",(L23/G23)^(1/(YEAR(L$11)-YEAR(G$11)))-1)</f>
        <v>0.10969238381126556</v>
      </c>
    </row>
    <row r="24" spans="2:21" ht="15" customHeight="1" x14ac:dyDescent="0.25">
      <c r="C24" s="395" t="s">
        <v>72</v>
      </c>
      <c r="D24" s="1406">
        <f t="shared" ref="D24:E24" si="14">+D23/D$13</f>
        <v>0.36851851851851847</v>
      </c>
      <c r="E24" s="1406">
        <f t="shared" si="14"/>
        <v>0.33320312499999999</v>
      </c>
      <c r="F24" s="1406">
        <f t="shared" ref="F24:K24" si="15">+F23/F$13</f>
        <v>0.33498000423751356</v>
      </c>
      <c r="G24" s="1406">
        <f t="shared" si="15"/>
        <v>0.38586206896551728</v>
      </c>
      <c r="H24" s="1406">
        <f t="shared" si="15"/>
        <v>0.35241379310344828</v>
      </c>
      <c r="I24" s="1406">
        <f t="shared" si="15"/>
        <v>0.35241379310344834</v>
      </c>
      <c r="J24" s="1406">
        <f t="shared" si="15"/>
        <v>0.35241379310344828</v>
      </c>
      <c r="K24" s="1406">
        <f t="shared" si="15"/>
        <v>0.35241379310344823</v>
      </c>
      <c r="L24" s="1406">
        <f t="shared" ref="L24:Q24" si="16">+L23/L$13</f>
        <v>0.35241379310344823</v>
      </c>
      <c r="M24" s="1406">
        <f t="shared" si="16"/>
        <v>0.35241379310344828</v>
      </c>
      <c r="N24" s="1406">
        <f t="shared" si="16"/>
        <v>0.35241379310344828</v>
      </c>
      <c r="O24" s="1406">
        <f t="shared" si="16"/>
        <v>0.35241379310344823</v>
      </c>
      <c r="P24" s="1406">
        <f t="shared" si="16"/>
        <v>0.35241379310344828</v>
      </c>
      <c r="Q24" s="1406">
        <f t="shared" si="16"/>
        <v>0.35241379310344828</v>
      </c>
      <c r="S24" s="1404"/>
      <c r="T24" s="1404"/>
    </row>
    <row r="25" spans="2:21" ht="15" customHeight="1" x14ac:dyDescent="0.25">
      <c r="C25" s="395"/>
      <c r="D25" s="399"/>
      <c r="E25" s="399"/>
      <c r="F25" s="399"/>
      <c r="G25" s="399"/>
      <c r="H25" s="399"/>
      <c r="I25" s="399"/>
      <c r="J25" s="399"/>
      <c r="K25" s="399"/>
      <c r="L25" s="397"/>
      <c r="M25" s="397"/>
      <c r="N25" s="399"/>
      <c r="O25" s="399"/>
      <c r="P25" s="399"/>
      <c r="Q25" s="399"/>
      <c r="S25" s="1404"/>
      <c r="T25" s="1404"/>
    </row>
    <row r="26" spans="2:21" ht="15" customHeight="1" x14ac:dyDescent="0.25">
      <c r="C26" s="400" t="s">
        <v>177</v>
      </c>
      <c r="D26" s="1396">
        <f>'Standalone P&amp;L'!J61</f>
        <v>0</v>
      </c>
      <c r="E26" s="1396">
        <f>'Standalone P&amp;L'!K61</f>
        <v>0</v>
      </c>
      <c r="F26" s="1396">
        <f>'Standalone P&amp;L'!L61</f>
        <v>0</v>
      </c>
      <c r="G26" s="1396">
        <f>'Standalone P&amp;L'!M61</f>
        <v>0</v>
      </c>
      <c r="H26" s="1396">
        <f>'Standalone P&amp;L'!N61</f>
        <v>0</v>
      </c>
      <c r="I26" s="1396">
        <f>'Standalone P&amp;L'!O61</f>
        <v>0</v>
      </c>
      <c r="J26" s="1396">
        <f>'Standalone P&amp;L'!P61</f>
        <v>0</v>
      </c>
      <c r="K26" s="1396">
        <f>'Standalone P&amp;L'!Q61</f>
        <v>0</v>
      </c>
      <c r="L26" s="1396">
        <f>'Standalone P&amp;L'!R61</f>
        <v>0</v>
      </c>
      <c r="M26" s="1396">
        <f>'Standalone P&amp;L'!S61</f>
        <v>0</v>
      </c>
      <c r="N26" s="1397">
        <f>M26</f>
        <v>0</v>
      </c>
      <c r="O26" s="1397">
        <f>N26</f>
        <v>0</v>
      </c>
      <c r="P26" s="1397">
        <f>O26</f>
        <v>0</v>
      </c>
      <c r="Q26" s="1397">
        <f>P26</f>
        <v>0</v>
      </c>
      <c r="R26" s="396"/>
      <c r="S26" s="1404"/>
      <c r="T26" s="1404"/>
    </row>
    <row r="27" spans="2:21" ht="15" customHeight="1" x14ac:dyDescent="0.25">
      <c r="C27" s="395"/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S27" s="1404"/>
      <c r="T27" s="1404"/>
    </row>
    <row r="28" spans="2:21" ht="15" customHeight="1" x14ac:dyDescent="0.25">
      <c r="C28" s="400" t="s">
        <v>361</v>
      </c>
      <c r="D28" s="1391">
        <f>'Standalone P&amp;L'!J60</f>
        <v>0</v>
      </c>
      <c r="E28" s="1391">
        <f>'Standalone P&amp;L'!K60</f>
        <v>0</v>
      </c>
      <c r="F28" s="1391">
        <f>'Standalone P&amp;L'!L60</f>
        <v>0</v>
      </c>
      <c r="G28" s="1391">
        <f>'Standalone P&amp;L'!M60</f>
        <v>0</v>
      </c>
      <c r="H28" s="1391">
        <f>'Standalone P&amp;L'!N60</f>
        <v>0</v>
      </c>
      <c r="I28" s="1391">
        <f>'Standalone P&amp;L'!O60</f>
        <v>0</v>
      </c>
      <c r="J28" s="1391">
        <f>'Standalone P&amp;L'!P60</f>
        <v>0</v>
      </c>
      <c r="K28" s="1391">
        <f>'Standalone P&amp;L'!Q60</f>
        <v>0</v>
      </c>
      <c r="L28" s="1391">
        <f>'Standalone P&amp;L'!R60</f>
        <v>0</v>
      </c>
      <c r="M28" s="1391">
        <f>'Standalone P&amp;L'!S60</f>
        <v>0</v>
      </c>
      <c r="N28" s="1397">
        <f>M28</f>
        <v>0</v>
      </c>
      <c r="O28" s="1397">
        <f>N28</f>
        <v>0</v>
      </c>
      <c r="P28" s="1397">
        <f>O28</f>
        <v>0</v>
      </c>
      <c r="Q28" s="1397">
        <f>P28</f>
        <v>0</v>
      </c>
      <c r="R28" s="396"/>
      <c r="S28" s="1404"/>
      <c r="T28" s="1404"/>
    </row>
    <row r="29" spans="2:21" ht="15" customHeight="1" x14ac:dyDescent="0.25">
      <c r="C29" s="400"/>
      <c r="D29" s="401"/>
      <c r="E29" s="401"/>
      <c r="F29" s="401"/>
      <c r="G29" s="401"/>
      <c r="H29" s="401"/>
      <c r="I29" s="401"/>
      <c r="J29" s="401"/>
      <c r="K29" s="401"/>
      <c r="L29" s="396"/>
      <c r="M29" s="396"/>
      <c r="N29" s="401"/>
      <c r="O29" s="401"/>
      <c r="P29" s="401"/>
      <c r="Q29" s="401"/>
      <c r="R29" s="396"/>
      <c r="S29" s="1404"/>
      <c r="T29" s="1404"/>
    </row>
    <row r="30" spans="2:21" ht="15" customHeight="1" x14ac:dyDescent="0.25">
      <c r="C30" s="400" t="s">
        <v>79</v>
      </c>
      <c r="D30" s="1391">
        <f>Consolidated!J38</f>
        <v>-16</v>
      </c>
      <c r="E30" s="1391">
        <f>Consolidated!K38</f>
        <v>-19</v>
      </c>
      <c r="F30" s="1391">
        <f>Consolidated!L38</f>
        <v>-18</v>
      </c>
      <c r="G30" s="1391">
        <f>Consolidated!M38</f>
        <v>-16</v>
      </c>
      <c r="H30" s="1391">
        <f>Consolidated!N38</f>
        <v>-18.079999999999998</v>
      </c>
      <c r="I30" s="1391">
        <f>Consolidated!O38</f>
        <v>-20.072867999999996</v>
      </c>
      <c r="J30" s="1391">
        <f>Consolidated!P38</f>
        <v>-22.278329679999995</v>
      </c>
      <c r="K30" s="1391">
        <f>Consolidated!Q38</f>
        <v>-24.717979927599988</v>
      </c>
      <c r="L30" s="1391">
        <f>Consolidated!R38</f>
        <v>-27.415435467983986</v>
      </c>
      <c r="M30" s="1391">
        <f>Consolidated!S38</f>
        <v>-30.396495588091383</v>
      </c>
      <c r="N30" s="1393">
        <f>N31*N13</f>
        <v>-34.348040014543258</v>
      </c>
      <c r="O30" s="1393">
        <f>O31*O13</f>
        <v>-38.813285216433876</v>
      </c>
      <c r="P30" s="1393">
        <f>P31*P13</f>
        <v>-43.859012294570277</v>
      </c>
      <c r="Q30" s="1393">
        <f>Q31*Q13</f>
        <v>-49.560683892864411</v>
      </c>
      <c r="R30" s="318"/>
      <c r="S30" s="1403">
        <f>IF(ISERROR((K30/F30)^(1/(YEAR(K$11)-YEAR(F$11)))-1),"n/a",(K30/F30)^(1/(YEAR(K$11)-YEAR(F$11)))-1)</f>
        <v>6.5486849772290467E-2</v>
      </c>
      <c r="T30" s="1403">
        <f>IF(ISERROR((L30/G30)^(1/(YEAR(L$11)-YEAR(G$11)))-1),"n/a",(L30/G30)^(1/(YEAR(L$11)-YEAR(G$11)))-1)</f>
        <v>0.11371747268720589</v>
      </c>
      <c r="U30" s="318"/>
    </row>
    <row r="31" spans="2:21" ht="15" customHeight="1" x14ac:dyDescent="0.25">
      <c r="C31" s="395" t="s">
        <v>317</v>
      </c>
      <c r="D31" s="1406">
        <f t="shared" ref="D31:E31" si="17">+D30/D$13</f>
        <v>-7.407407407407407E-2</v>
      </c>
      <c r="E31" s="1406">
        <f t="shared" si="17"/>
        <v>-7.421875E-2</v>
      </c>
      <c r="F31" s="1406">
        <f t="shared" ref="F31:M31" si="18">+F30/F$13</f>
        <v>-6.9124423963133647E-2</v>
      </c>
      <c r="G31" s="1406">
        <f t="shared" si="18"/>
        <v>-5.5172413793103448E-2</v>
      </c>
      <c r="H31" s="1406">
        <f t="shared" si="18"/>
        <v>-5.5172413793103448E-2</v>
      </c>
      <c r="I31" s="1406">
        <f t="shared" si="18"/>
        <v>-5.4206896551724136E-2</v>
      </c>
      <c r="J31" s="1406">
        <f t="shared" si="18"/>
        <v>-5.3241379310344832E-2</v>
      </c>
      <c r="K31" s="1406">
        <f t="shared" si="18"/>
        <v>-5.2275862068965513E-2</v>
      </c>
      <c r="L31" s="1406">
        <f t="shared" si="18"/>
        <v>-5.1310344827586202E-2</v>
      </c>
      <c r="M31" s="1406">
        <f t="shared" si="18"/>
        <v>-5.0344827586206897E-2</v>
      </c>
      <c r="N31" s="1407">
        <f t="shared" ref="N31:Q32" si="19">M31</f>
        <v>-5.0344827586206897E-2</v>
      </c>
      <c r="O31" s="1407">
        <f t="shared" si="19"/>
        <v>-5.0344827586206897E-2</v>
      </c>
      <c r="P31" s="1407">
        <f t="shared" si="19"/>
        <v>-5.0344827586206897E-2</v>
      </c>
      <c r="Q31" s="1407">
        <f t="shared" si="19"/>
        <v>-5.0344827586206897E-2</v>
      </c>
      <c r="S31" s="1404"/>
      <c r="T31" s="1404"/>
    </row>
    <row r="32" spans="2:21" ht="15" customHeight="1" x14ac:dyDescent="0.25">
      <c r="C32" s="400" t="s">
        <v>89</v>
      </c>
      <c r="D32" s="1391">
        <f>Consolidated!J46</f>
        <v>0</v>
      </c>
      <c r="E32" s="1391">
        <f>Consolidated!K46</f>
        <v>0</v>
      </c>
      <c r="F32" s="1391">
        <f>Consolidated!L46</f>
        <v>0</v>
      </c>
      <c r="G32" s="1391">
        <f>Consolidated!M46</f>
        <v>0</v>
      </c>
      <c r="H32" s="1391">
        <f>Consolidated!N46</f>
        <v>0</v>
      </c>
      <c r="I32" s="1391">
        <f>Consolidated!O46</f>
        <v>0</v>
      </c>
      <c r="J32" s="1391">
        <f>Consolidated!P46</f>
        <v>0</v>
      </c>
      <c r="K32" s="1391">
        <f>Consolidated!Q46</f>
        <v>0</v>
      </c>
      <c r="L32" s="1391">
        <f>Consolidated!R46</f>
        <v>0</v>
      </c>
      <c r="M32" s="1391">
        <f>Consolidated!S46</f>
        <v>0</v>
      </c>
      <c r="N32" s="1397">
        <f t="shared" si="19"/>
        <v>0</v>
      </c>
      <c r="O32" s="1397">
        <f t="shared" si="19"/>
        <v>0</v>
      </c>
      <c r="P32" s="1397">
        <f t="shared" si="19"/>
        <v>0</v>
      </c>
      <c r="Q32" s="1397">
        <f t="shared" si="19"/>
        <v>0</v>
      </c>
      <c r="S32" s="1404"/>
      <c r="T32" s="1404"/>
    </row>
    <row r="33" spans="3:20" ht="15" customHeight="1" x14ac:dyDescent="0.25">
      <c r="C33" s="400" t="s">
        <v>242</v>
      </c>
      <c r="D33" s="1398">
        <v>0</v>
      </c>
      <c r="E33" s="1398">
        <v>0</v>
      </c>
      <c r="F33" s="1398">
        <v>0</v>
      </c>
      <c r="G33" s="1398">
        <v>0</v>
      </c>
      <c r="H33" s="1398">
        <v>0</v>
      </c>
      <c r="I33" s="1398">
        <v>0</v>
      </c>
      <c r="J33" s="1398">
        <v>0</v>
      </c>
      <c r="K33" s="1398">
        <v>0</v>
      </c>
      <c r="L33" s="1398">
        <v>0</v>
      </c>
      <c r="M33" s="1398">
        <v>0</v>
      </c>
      <c r="N33" s="1397"/>
      <c r="O33" s="1397"/>
      <c r="P33" s="1397"/>
      <c r="Q33" s="1397"/>
      <c r="S33" s="541"/>
      <c r="T33" s="541"/>
    </row>
    <row r="34" spans="3:20" ht="15" customHeight="1" x14ac:dyDescent="0.25">
      <c r="C34" s="395"/>
      <c r="D34" s="397"/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541"/>
      <c r="T34" s="541"/>
    </row>
    <row r="35" spans="3:20" ht="15" customHeight="1" x14ac:dyDescent="0.25">
      <c r="C35" s="400" t="s">
        <v>318</v>
      </c>
      <c r="D35" s="1399">
        <f>Consolidated!J44</f>
        <v>-2.5</v>
      </c>
      <c r="E35" s="1399">
        <f>Consolidated!K44</f>
        <v>-14</v>
      </c>
      <c r="F35" s="1399">
        <f>Consolidated!L44</f>
        <v>-3</v>
      </c>
      <c r="G35" s="1399">
        <f>Consolidated!M44</f>
        <v>-8.8800000000000061</v>
      </c>
      <c r="H35" s="1399">
        <f>Consolidated!N44</f>
        <v>-11.309999999999997</v>
      </c>
      <c r="I35" s="1399">
        <f>Consolidated!O44</f>
        <v>-12.780299999999983</v>
      </c>
      <c r="J35" s="1399">
        <f>Consolidated!P44</f>
        <v>-14.441738999999989</v>
      </c>
      <c r="K35" s="1399">
        <f>Consolidated!Q44</f>
        <v>-16.319165069999979</v>
      </c>
      <c r="L35" s="1399">
        <f>Consolidated!R44</f>
        <v>-18.440656529099986</v>
      </c>
      <c r="M35" s="1399">
        <f>Consolidated!S44</f>
        <v>-20.837941877882962</v>
      </c>
      <c r="N35" s="1393">
        <f>N36*(N13-M13)</f>
        <v>-23.54687432200776</v>
      </c>
      <c r="O35" s="1393">
        <f>O36*(O13-N13)</f>
        <v>-26.60796798386875</v>
      </c>
      <c r="P35" s="1393">
        <f>P36*(P13-O13)</f>
        <v>-30.067003821771696</v>
      </c>
      <c r="Q35" s="1393">
        <f>Q36*(Q13-P13)</f>
        <v>-33.975714318602023</v>
      </c>
      <c r="R35" s="402"/>
      <c r="S35" s="399"/>
      <c r="T35" s="399"/>
    </row>
    <row r="36" spans="3:20" s="404" customFormat="1" ht="15" customHeight="1" x14ac:dyDescent="0.25">
      <c r="C36" s="403" t="s">
        <v>319</v>
      </c>
      <c r="D36" s="1406"/>
      <c r="E36" s="1406">
        <f t="shared" ref="E36" si="20">E35/(E13-D13)</f>
        <v>-0.35</v>
      </c>
      <c r="F36" s="1406">
        <f t="shared" ref="F36:K36" si="21">F35/(F13-E13)</f>
        <v>-0.68181818181818532</v>
      </c>
      <c r="G36" s="1406">
        <f t="shared" si="21"/>
        <v>-0.3</v>
      </c>
      <c r="H36" s="1406">
        <f t="shared" si="21"/>
        <v>-0.3</v>
      </c>
      <c r="I36" s="1406">
        <f t="shared" si="21"/>
        <v>-0.3</v>
      </c>
      <c r="J36" s="1406">
        <f t="shared" si="21"/>
        <v>-0.3</v>
      </c>
      <c r="K36" s="1406">
        <f t="shared" si="21"/>
        <v>-0.3</v>
      </c>
      <c r="L36" s="1406">
        <f>L35/(L13-K13)</f>
        <v>-0.3</v>
      </c>
      <c r="M36" s="1406">
        <f>M35/(M13-L13)</f>
        <v>-0.3</v>
      </c>
      <c r="N36" s="1407">
        <f>M36</f>
        <v>-0.3</v>
      </c>
      <c r="O36" s="1407">
        <f>N36</f>
        <v>-0.3</v>
      </c>
      <c r="P36" s="1407">
        <f>O36</f>
        <v>-0.3</v>
      </c>
      <c r="Q36" s="1407">
        <f>P36</f>
        <v>-0.3</v>
      </c>
      <c r="R36" s="1408">
        <f>Q36</f>
        <v>-0.3</v>
      </c>
      <c r="S36" s="399"/>
      <c r="T36" s="399"/>
    </row>
    <row r="38" spans="3:20" ht="15" customHeight="1" x14ac:dyDescent="0.25">
      <c r="D38" s="1400">
        <f>D15+D30+D35+D28+D26</f>
        <v>68.5</v>
      </c>
      <c r="E38" s="1400">
        <f t="shared" ref="E38:M38" si="22">E15+E30+E35+E28+E26</f>
        <v>60</v>
      </c>
      <c r="F38" s="1400">
        <f t="shared" si="22"/>
        <v>78.228793103448524</v>
      </c>
      <c r="G38" s="1400">
        <f t="shared" si="22"/>
        <v>100.11999999999999</v>
      </c>
      <c r="H38" s="1400">
        <f>H15+H30+H35+H28+H26</f>
        <v>100.89899999999999</v>
      </c>
      <c r="I38" s="1400">
        <f>I15+I30+I35+I28+I26</f>
        <v>114.373402</v>
      </c>
      <c r="J38" s="1400">
        <f t="shared" si="22"/>
        <v>129.64595541999998</v>
      </c>
      <c r="K38" s="1400">
        <f t="shared" si="22"/>
        <v>146.95646223539995</v>
      </c>
      <c r="L38" s="1400">
        <f t="shared" si="22"/>
        <v>166.57668417620593</v>
      </c>
      <c r="M38" s="1400">
        <f t="shared" si="22"/>
        <v>188.81459960984321</v>
      </c>
      <c r="N38" s="405"/>
      <c r="O38" s="405"/>
      <c r="P38" s="405"/>
      <c r="Q38" s="405"/>
    </row>
    <row r="39" spans="3:20" ht="15" customHeight="1" x14ac:dyDescent="0.25">
      <c r="D39" s="1409" t="b">
        <f>ROUND(D38,10)=ROUND(Consolidated!J55,10)</f>
        <v>1</v>
      </c>
      <c r="E39" s="1409" t="b">
        <f>ROUND(E38,10)=ROUND(Consolidated!K55,10)</f>
        <v>1</v>
      </c>
      <c r="F39" s="1409" t="b">
        <f>ROUND(F38,10)=ROUND(Consolidated!L55,10)</f>
        <v>1</v>
      </c>
      <c r="G39" s="1409" t="b">
        <f>ROUND(G38,10)=ROUND(Consolidated!M55,10)</f>
        <v>1</v>
      </c>
      <c r="H39" s="1409" t="b">
        <f>ROUND(H38,10)=ROUND(Consolidated!N55,10)</f>
        <v>1</v>
      </c>
      <c r="I39" s="1409" t="b">
        <f>ROUND(I38,10)=ROUND(Consolidated!O55,10)</f>
        <v>1</v>
      </c>
      <c r="J39" s="1409" t="b">
        <f>ROUND(J38,10)=ROUND(Consolidated!P55,10)</f>
        <v>1</v>
      </c>
      <c r="K39" s="1409" t="b">
        <f>ROUND(K38,10)=ROUND(Consolidated!Q55,10)</f>
        <v>1</v>
      </c>
      <c r="L39" s="1409" t="b">
        <f>ROUND(L38,10)=ROUND(Consolidated!R55,10)</f>
        <v>1</v>
      </c>
      <c r="M39" s="1409" t="b">
        <f>ROUND(M38,10)=ROUND(Consolidated!S55,10)</f>
        <v>1</v>
      </c>
      <c r="N39" s="406"/>
      <c r="O39" s="406"/>
      <c r="P39" s="406"/>
      <c r="Q39" s="406"/>
    </row>
    <row r="40" spans="3:20" ht="15" customHeight="1" x14ac:dyDescent="0.25">
      <c r="F40" s="405"/>
      <c r="G40" s="405"/>
      <c r="H40" s="405"/>
      <c r="I40" s="405"/>
      <c r="J40" s="405"/>
      <c r="K40" s="405"/>
      <c r="L40" s="405"/>
      <c r="M40" s="405"/>
      <c r="N40" s="405"/>
      <c r="O40" s="405"/>
      <c r="P40" s="405"/>
      <c r="Q40" s="405"/>
    </row>
    <row r="42" spans="3:20" ht="15" customHeight="1" x14ac:dyDescent="0.25"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</row>
    <row r="44" spans="3:20" ht="15" customHeight="1" x14ac:dyDescent="0.25"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</row>
    <row r="45" spans="3:20" ht="15" customHeight="1" x14ac:dyDescent="0.25"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405"/>
    </row>
    <row r="46" spans="3:20" ht="15" customHeight="1" x14ac:dyDescent="0.25"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</row>
    <row r="47" spans="3:20" ht="15" customHeight="1" x14ac:dyDescent="0.25"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</row>
    <row r="48" spans="3:20" ht="15" customHeight="1" x14ac:dyDescent="0.25"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</row>
    <row r="49" spans="6:17" ht="15" customHeight="1" x14ac:dyDescent="0.25"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</row>
    <row r="50" spans="6:17" ht="15" customHeight="1" x14ac:dyDescent="0.25"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</row>
    <row r="51" spans="6:17" ht="15" customHeight="1" x14ac:dyDescent="0.25"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</row>
    <row r="52" spans="6:17" ht="15" customHeight="1" x14ac:dyDescent="0.25"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</row>
  </sheetData>
  <pageMargins left="0.19685039370078738" right="0.19685039370078738" top="0.19685039370078738" bottom="0.19685039370078738" header="0.19685039370078738" footer="0.19685039370078738"/>
  <pageSetup scale="8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67435-087F-4FBE-853B-A85798E5B0B7}">
  <sheetPr>
    <tabColor rgb="FF002060"/>
  </sheetPr>
  <dimension ref="A1"/>
  <sheetViews>
    <sheetView showGridLines="0" view="pageBreakPreview" zoomScale="60" zoomScaleNormal="100" workbookViewId="0"/>
  </sheetViews>
  <sheetFormatPr defaultColWidth="9.109375" defaultRowHeight="13.2" x14ac:dyDescent="0.25"/>
  <cols>
    <col min="1" max="16384" width="9.109375" style="2"/>
  </cols>
  <sheetData/>
  <pageMargins left="0.7" right="0.7" top="0.75" bottom="0.75" header="0.3" footer="0.3"/>
  <pageSetup paperSize="9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9F57-E95C-4E99-A1B7-E9DC2CA70DCE}">
  <sheetPr>
    <tabColor rgb="FFCCFFCC"/>
    <pageSetUpPr fitToPage="1"/>
  </sheetPr>
  <dimension ref="A1:BG63"/>
  <sheetViews>
    <sheetView showGridLines="0" view="pageBreakPreview" zoomScale="115" zoomScaleNormal="100" zoomScaleSheetLayoutView="115" workbookViewId="0">
      <pane xSplit="8" ySplit="6" topLeftCell="I47" activePane="bottomRight" state="frozen"/>
      <selection activeCell="N13" sqref="N13"/>
      <selection pane="topRight" activeCell="N13" sqref="N13"/>
      <selection pane="bottomLeft" activeCell="N13" sqref="N13"/>
      <selection pane="bottomRight" activeCell="I7" sqref="I7"/>
    </sheetView>
  </sheetViews>
  <sheetFormatPr defaultColWidth="0" defaultRowHeight="15" customHeight="1" outlineLevelCol="1" x14ac:dyDescent="0.25"/>
  <cols>
    <col min="1" max="1" width="1.6640625" style="309" customWidth="1"/>
    <col min="2" max="2" width="3.44140625" style="318" customWidth="1"/>
    <col min="3" max="3" width="1.6640625" style="318" customWidth="1"/>
    <col min="4" max="4" width="32.6640625" style="309" bestFit="1" customWidth="1"/>
    <col min="5" max="5" width="10.6640625" style="309" customWidth="1"/>
    <col min="6" max="7" width="8.88671875" style="309" customWidth="1"/>
    <col min="8" max="8" width="3.44140625" style="309" customWidth="1"/>
    <col min="9" max="19" width="9.109375" style="309" customWidth="1"/>
    <col min="20" max="20" width="3.44140625" style="309" customWidth="1"/>
    <col min="21" max="21" width="9.109375" style="309" customWidth="1"/>
    <col min="22" max="23" width="3.44140625" style="309" customWidth="1"/>
    <col min="24" max="25" width="3.44140625" style="309" hidden="1" customWidth="1" outlineLevel="1"/>
    <col min="26" max="32" width="9.109375" style="320" hidden="1" customWidth="1" outlineLevel="1"/>
    <col min="33" max="33" width="3.44140625" style="320" hidden="1" customWidth="1" outlineLevel="1"/>
    <col min="34" max="40" width="9.109375" style="320" hidden="1" customWidth="1" outlineLevel="1"/>
    <col min="41" max="41" width="3.44140625" style="320" customWidth="1" collapsed="1"/>
    <col min="42" max="59" width="0" style="309" hidden="1" customWidth="1"/>
    <col min="60" max="16384" width="9.109375" style="309" hidden="1"/>
  </cols>
  <sheetData>
    <row r="1" spans="2:41" ht="15" customHeight="1" x14ac:dyDescent="0.25">
      <c r="B1" s="310"/>
      <c r="C1" s="310"/>
      <c r="F1" s="779" t="s">
        <v>278</v>
      </c>
      <c r="G1" s="779" t="s">
        <v>650</v>
      </c>
    </row>
    <row r="2" spans="2:41" ht="15" customHeight="1" x14ac:dyDescent="0.25">
      <c r="B2" s="311"/>
      <c r="C2" s="311"/>
      <c r="D2" s="1265" t="s">
        <v>651</v>
      </c>
      <c r="E2" s="319" t="b">
        <f ca="1">Cover!D8</f>
        <v>1</v>
      </c>
      <c r="F2" s="1268">
        <f ca="1">LBO!N2</f>
        <v>0.19445137381553648</v>
      </c>
      <c r="G2" s="1269">
        <f ca="1">LBO!O2</f>
        <v>2.4325052361629074</v>
      </c>
      <c r="M2" s="313"/>
    </row>
    <row r="3" spans="2:41" s="315" customFormat="1" ht="15" customHeight="1" x14ac:dyDescent="0.25">
      <c r="B3" s="310"/>
      <c r="C3" s="310"/>
      <c r="D3" s="347" t="str">
        <f>name</f>
        <v>Marle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Z3" s="700"/>
      <c r="AA3" s="700"/>
      <c r="AB3" s="700"/>
      <c r="AC3" s="700"/>
      <c r="AD3" s="700"/>
      <c r="AE3" s="700"/>
      <c r="AF3" s="700"/>
      <c r="AG3" s="700"/>
      <c r="AH3" s="700"/>
      <c r="AI3" s="700"/>
      <c r="AJ3" s="700"/>
      <c r="AK3" s="700"/>
      <c r="AL3" s="700"/>
      <c r="AM3" s="700"/>
      <c r="AN3" s="700"/>
      <c r="AO3" s="700"/>
    </row>
    <row r="4" spans="2:41" ht="15" customHeight="1" x14ac:dyDescent="0.25">
      <c r="B4" s="311"/>
      <c r="C4" s="311"/>
      <c r="D4" s="312" t="str">
        <f ca="1">RIGHT(CELL("filename",D4),LEN(CELL("filename",D4))-FIND("]",CELL("filename",D4)))</f>
        <v>Consolidated</v>
      </c>
      <c r="M4" s="1261">
        <f>FYE</f>
        <v>46295</v>
      </c>
      <c r="Z4" s="320">
        <v>1</v>
      </c>
      <c r="AA4" s="320">
        <f t="shared" ref="AA4:AF4" si="0">Z4+1</f>
        <v>2</v>
      </c>
      <c r="AB4" s="320">
        <f t="shared" si="0"/>
        <v>3</v>
      </c>
      <c r="AC4" s="320">
        <f t="shared" si="0"/>
        <v>4</v>
      </c>
      <c r="AD4" s="320">
        <f t="shared" si="0"/>
        <v>5</v>
      </c>
      <c r="AE4" s="320">
        <f t="shared" si="0"/>
        <v>6</v>
      </c>
      <c r="AF4" s="320">
        <f t="shared" si="0"/>
        <v>7</v>
      </c>
      <c r="AH4" s="320">
        <v>1</v>
      </c>
      <c r="AI4" s="320">
        <f t="shared" ref="AI4:AN4" si="1">AH4+1</f>
        <v>2</v>
      </c>
      <c r="AJ4" s="320">
        <f t="shared" si="1"/>
        <v>3</v>
      </c>
      <c r="AK4" s="320">
        <f t="shared" si="1"/>
        <v>4</v>
      </c>
      <c r="AL4" s="320">
        <f t="shared" si="1"/>
        <v>5</v>
      </c>
      <c r="AM4" s="320">
        <f t="shared" si="1"/>
        <v>6</v>
      </c>
      <c r="AN4" s="320">
        <f t="shared" si="1"/>
        <v>7</v>
      </c>
    </row>
    <row r="5" spans="2:41" ht="15" customHeight="1" x14ac:dyDescent="0.25">
      <c r="D5" s="312"/>
      <c r="G5" s="319"/>
      <c r="I5" s="1260">
        <f>J5-1</f>
        <v>-4</v>
      </c>
      <c r="J5" s="1260">
        <f>K5-1</f>
        <v>-3</v>
      </c>
      <c r="K5" s="1260">
        <f>L5-1</f>
        <v>-2</v>
      </c>
      <c r="L5" s="1260">
        <f>M5-1</f>
        <v>-1</v>
      </c>
      <c r="M5" s="1260">
        <v>0</v>
      </c>
      <c r="N5" s="1260">
        <f t="shared" ref="N5:S5" si="2">M5+1</f>
        <v>1</v>
      </c>
      <c r="O5" s="1260">
        <f t="shared" si="2"/>
        <v>2</v>
      </c>
      <c r="P5" s="1260">
        <f t="shared" si="2"/>
        <v>3</v>
      </c>
      <c r="Q5" s="1260">
        <f t="shared" si="2"/>
        <v>4</v>
      </c>
      <c r="R5" s="1260">
        <f t="shared" si="2"/>
        <v>5</v>
      </c>
      <c r="S5" s="1260">
        <f t="shared" si="2"/>
        <v>6</v>
      </c>
      <c r="U5" s="325" t="s">
        <v>56</v>
      </c>
      <c r="Z5" s="1259" t="str">
        <f>'Standalone P&amp;L'!Z5</f>
        <v>Management Case</v>
      </c>
      <c r="AA5" s="1259"/>
      <c r="AB5" s="1259"/>
      <c r="AC5" s="1259"/>
      <c r="AD5" s="1259"/>
      <c r="AE5" s="1259"/>
      <c r="AF5" s="1259"/>
      <c r="AH5" s="1259" t="e">
        <f>'Standalone P&amp;L'!#REF!</f>
        <v>#REF!</v>
      </c>
      <c r="AI5" s="1259"/>
      <c r="AJ5" s="1259"/>
      <c r="AK5" s="1259"/>
      <c r="AL5" s="1259"/>
      <c r="AM5" s="1259"/>
      <c r="AN5" s="1259"/>
    </row>
    <row r="6" spans="2:41" ht="15" customHeight="1" x14ac:dyDescent="0.25">
      <c r="D6" s="312"/>
      <c r="I6" s="322">
        <f>EOMONTH($M$6,I5*12)</f>
        <v>44834</v>
      </c>
      <c r="J6" s="322">
        <f>EOMONTH($M$6,J5*12)</f>
        <v>45199</v>
      </c>
      <c r="K6" s="322">
        <f>EOMONTH($M$6,K5*12)</f>
        <v>45565</v>
      </c>
      <c r="L6" s="322">
        <f>EOMONTH($M$6,L5*12)</f>
        <v>45930</v>
      </c>
      <c r="M6" s="323">
        <f>M4</f>
        <v>46295</v>
      </c>
      <c r="N6" s="324">
        <f t="shared" ref="N6:S6" si="3">EOMONTH($M$6,N5*12)</f>
        <v>46660</v>
      </c>
      <c r="O6" s="324">
        <f t="shared" si="3"/>
        <v>47026</v>
      </c>
      <c r="P6" s="324">
        <f t="shared" si="3"/>
        <v>47391</v>
      </c>
      <c r="Q6" s="324">
        <f t="shared" si="3"/>
        <v>47756</v>
      </c>
      <c r="R6" s="324">
        <f t="shared" si="3"/>
        <v>48121</v>
      </c>
      <c r="S6" s="324">
        <f t="shared" si="3"/>
        <v>48487</v>
      </c>
      <c r="U6" s="355" t="str">
        <f>+TEXT(M6,"yy")&amp;"-"&amp;TEXT(R6,"yy")</f>
        <v>26-31</v>
      </c>
      <c r="Z6" s="324">
        <f t="shared" ref="Z6:AF6" si="4">M6</f>
        <v>46295</v>
      </c>
      <c r="AA6" s="324">
        <f t="shared" si="4"/>
        <v>46660</v>
      </c>
      <c r="AB6" s="324">
        <f t="shared" si="4"/>
        <v>47026</v>
      </c>
      <c r="AC6" s="324">
        <f t="shared" si="4"/>
        <v>47391</v>
      </c>
      <c r="AD6" s="324">
        <f t="shared" si="4"/>
        <v>47756</v>
      </c>
      <c r="AE6" s="324">
        <f t="shared" si="4"/>
        <v>48121</v>
      </c>
      <c r="AF6" s="324">
        <f t="shared" si="4"/>
        <v>48487</v>
      </c>
      <c r="AH6" s="324">
        <f t="shared" ref="AH6:AN6" si="5">Z6</f>
        <v>46295</v>
      </c>
      <c r="AI6" s="324">
        <f t="shared" si="5"/>
        <v>46660</v>
      </c>
      <c r="AJ6" s="324">
        <f t="shared" si="5"/>
        <v>47026</v>
      </c>
      <c r="AK6" s="324">
        <f t="shared" si="5"/>
        <v>47391</v>
      </c>
      <c r="AL6" s="324">
        <f t="shared" si="5"/>
        <v>47756</v>
      </c>
      <c r="AM6" s="324">
        <f t="shared" si="5"/>
        <v>48121</v>
      </c>
      <c r="AN6" s="324">
        <f t="shared" si="5"/>
        <v>48487</v>
      </c>
    </row>
    <row r="7" spans="2:41" ht="15" customHeight="1" x14ac:dyDescent="0.25">
      <c r="B7" s="326"/>
      <c r="C7" s="326"/>
      <c r="D7" s="1006" t="str">
        <f ca="1">'Standalone P&amp;L'!D7</f>
        <v>Advent Base Case</v>
      </c>
      <c r="E7" s="1004"/>
      <c r="F7" s="1005">
        <f>'Standalone P&amp;L'!F7</f>
        <v>2</v>
      </c>
      <c r="I7" s="1262" t="s">
        <v>320</v>
      </c>
      <c r="J7" s="1260"/>
      <c r="K7" s="1260"/>
      <c r="L7" s="1260"/>
      <c r="M7" s="1263">
        <f>CHOOSE($F$7,Z7,AH7,#REF!)</f>
        <v>0</v>
      </c>
      <c r="N7" s="1263">
        <f>CHOOSE($F$7,AA7,AI7,#REF!)</f>
        <v>0</v>
      </c>
      <c r="O7" s="1263">
        <f>CHOOSE($F$7,AB7,AJ7,#REF!)</f>
        <v>0</v>
      </c>
      <c r="P7" s="1263">
        <f>CHOOSE($F$7,AC7,AK7,#REF!)</f>
        <v>0</v>
      </c>
      <c r="Q7" s="1263">
        <f>CHOOSE($F$7,AD7,AL7,#REF!)</f>
        <v>0</v>
      </c>
      <c r="R7" s="1263">
        <f>CHOOSE($F$7,AE7,AM7,#REF!)</f>
        <v>0</v>
      </c>
      <c r="S7" s="1263">
        <f>CHOOSE($F$7,AF7,AN7,#REF!)</f>
        <v>0</v>
      </c>
      <c r="T7" s="320"/>
    </row>
    <row r="8" spans="2:41" ht="15" customHeight="1" x14ac:dyDescent="0.25">
      <c r="D8" s="1009" t="str">
        <f>'M&amp;A'!D13</f>
        <v>M&amp;A (Yes/No)</v>
      </c>
      <c r="E8" s="1007"/>
      <c r="F8" s="1008">
        <f>'M&amp;A'!F13</f>
        <v>0</v>
      </c>
    </row>
    <row r="10" spans="2:41" ht="15" customHeight="1" x14ac:dyDescent="0.25">
      <c r="B10" s="765">
        <f ca="1">MAX(OFFSET($B$1,0,0,ROW(B10)-1))+1</f>
        <v>1</v>
      </c>
      <c r="C10" s="349"/>
      <c r="D10" s="344" t="s">
        <v>606</v>
      </c>
      <c r="E10" s="345"/>
      <c r="F10" s="345"/>
      <c r="G10" s="345"/>
      <c r="H10" s="345"/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U10" s="345"/>
      <c r="V10" s="345"/>
    </row>
    <row r="11" spans="2:41" ht="15" customHeight="1" x14ac:dyDescent="0.25"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</row>
    <row r="12" spans="2:41" s="321" customFormat="1" ht="15" customHeight="1" x14ac:dyDescent="0.25">
      <c r="B12" s="318"/>
      <c r="C12" s="318"/>
      <c r="D12" s="1012" t="s">
        <v>613</v>
      </c>
      <c r="E12" s="1013"/>
      <c r="F12" s="1013"/>
      <c r="G12" s="1013"/>
      <c r="H12" s="1013"/>
      <c r="I12" s="1014"/>
      <c r="J12" s="1014"/>
      <c r="K12" s="1014"/>
      <c r="L12" s="1014"/>
      <c r="M12" s="1014"/>
      <c r="N12" s="1015"/>
      <c r="O12" s="1015"/>
      <c r="P12" s="1015"/>
      <c r="Q12" s="1015"/>
      <c r="R12" s="1015"/>
      <c r="S12" s="1015"/>
      <c r="T12" s="335"/>
      <c r="U12" s="339"/>
      <c r="Z12" s="779"/>
      <c r="AA12" s="779"/>
      <c r="AB12" s="779"/>
      <c r="AC12" s="779"/>
      <c r="AD12" s="779"/>
      <c r="AE12" s="779"/>
      <c r="AF12" s="779"/>
      <c r="AG12" s="779"/>
      <c r="AH12" s="779"/>
      <c r="AI12" s="779"/>
      <c r="AJ12" s="779"/>
      <c r="AK12" s="779"/>
      <c r="AL12" s="779"/>
      <c r="AM12" s="779"/>
      <c r="AN12" s="779"/>
      <c r="AO12" s="779"/>
    </row>
    <row r="13" spans="2:41" s="321" customFormat="1" ht="15" customHeight="1" x14ac:dyDescent="0.25">
      <c r="B13" s="318"/>
      <c r="C13" s="318"/>
      <c r="D13" s="338" t="s">
        <v>604</v>
      </c>
      <c r="I13" s="1017">
        <f>'Standalone P&amp;L'!I15</f>
        <v>147</v>
      </c>
      <c r="J13" s="1017">
        <f>'Standalone P&amp;L'!J15</f>
        <v>216</v>
      </c>
      <c r="K13" s="1017">
        <f>'Standalone P&amp;L'!K15</f>
        <v>256</v>
      </c>
      <c r="L13" s="1017">
        <f>'Standalone P&amp;L'!L15</f>
        <v>260.39999999999998</v>
      </c>
      <c r="M13" s="1017">
        <f>'Standalone P&amp;L'!M15</f>
        <v>290</v>
      </c>
      <c r="N13" s="1017">
        <f>'Standalone P&amp;L'!N15</f>
        <v>327.7</v>
      </c>
      <c r="O13" s="1017">
        <f>'Standalone P&amp;L'!O15</f>
        <v>370.30099999999993</v>
      </c>
      <c r="P13" s="1017">
        <f>'Standalone P&amp;L'!P15</f>
        <v>418.4401299999999</v>
      </c>
      <c r="Q13" s="1017">
        <f>'Standalone P&amp;L'!Q15</f>
        <v>472.83734689999983</v>
      </c>
      <c r="R13" s="1017">
        <f>'Standalone P&amp;L'!R15</f>
        <v>534.30620199699979</v>
      </c>
      <c r="S13" s="1017">
        <f>'Standalone P&amp;L'!S15</f>
        <v>603.76600825660967</v>
      </c>
      <c r="T13" s="335"/>
      <c r="U13" s="339"/>
      <c r="Z13" s="779"/>
      <c r="AA13" s="779"/>
      <c r="AB13" s="779"/>
      <c r="AC13" s="779"/>
      <c r="AD13" s="779"/>
      <c r="AE13" s="779"/>
      <c r="AF13" s="779"/>
      <c r="AG13" s="779"/>
      <c r="AH13" s="779"/>
      <c r="AI13" s="779"/>
      <c r="AJ13" s="779"/>
      <c r="AK13" s="779"/>
      <c r="AL13" s="779"/>
      <c r="AM13" s="779"/>
      <c r="AN13" s="779"/>
      <c r="AO13" s="779"/>
    </row>
    <row r="14" spans="2:41" s="321" customFormat="1" ht="15" customHeight="1" x14ac:dyDescent="0.25">
      <c r="B14" s="318"/>
      <c r="C14" s="318"/>
      <c r="D14" s="338" t="s">
        <v>131</v>
      </c>
      <c r="I14" s="1017">
        <f>'M&amp;A'!I17*$F$8</f>
        <v>0</v>
      </c>
      <c r="J14" s="1017">
        <f>'M&amp;A'!J17*$F$8</f>
        <v>0</v>
      </c>
      <c r="K14" s="1017">
        <f>'M&amp;A'!K17*$F$8</f>
        <v>0</v>
      </c>
      <c r="L14" s="1017">
        <f>'M&amp;A'!L17*$F$8</f>
        <v>0</v>
      </c>
      <c r="M14" s="1017">
        <f>'M&amp;A'!M17*$F$8</f>
        <v>0</v>
      </c>
      <c r="N14" s="1017">
        <f>'M&amp;A'!N17*$F$8</f>
        <v>0</v>
      </c>
      <c r="O14" s="1017">
        <f>'M&amp;A'!O17*$F$8</f>
        <v>0</v>
      </c>
      <c r="P14" s="1017">
        <f>'M&amp;A'!P17*$F$8</f>
        <v>0</v>
      </c>
      <c r="Q14" s="1017">
        <f>'M&amp;A'!Q17*$F$8</f>
        <v>0</v>
      </c>
      <c r="R14" s="1017">
        <f>'M&amp;A'!R17*$F$8</f>
        <v>0</v>
      </c>
      <c r="S14" s="1017">
        <f>'M&amp;A'!S17*$F$8</f>
        <v>0</v>
      </c>
      <c r="T14" s="335"/>
      <c r="U14" s="339"/>
      <c r="Z14" s="779"/>
      <c r="AA14" s="779"/>
      <c r="AB14" s="779"/>
      <c r="AC14" s="779"/>
      <c r="AD14" s="779"/>
      <c r="AE14" s="779"/>
      <c r="AF14" s="779"/>
      <c r="AG14" s="779"/>
      <c r="AH14" s="779"/>
      <c r="AI14" s="779"/>
      <c r="AJ14" s="779"/>
      <c r="AK14" s="779"/>
      <c r="AL14" s="779"/>
      <c r="AM14" s="779"/>
      <c r="AN14" s="779"/>
      <c r="AO14" s="779"/>
    </row>
    <row r="15" spans="2:41" s="321" customFormat="1" ht="15" customHeight="1" x14ac:dyDescent="0.25">
      <c r="B15" s="318"/>
      <c r="C15" s="318"/>
      <c r="D15" s="854" t="s">
        <v>605</v>
      </c>
      <c r="E15" s="362"/>
      <c r="F15" s="362"/>
      <c r="G15" s="362"/>
      <c r="H15" s="362"/>
      <c r="I15" s="1010">
        <f>I13+I14</f>
        <v>147</v>
      </c>
      <c r="J15" s="1010">
        <f t="shared" ref="J15:S15" si="6">J13+J14</f>
        <v>216</v>
      </c>
      <c r="K15" s="1010">
        <f t="shared" si="6"/>
        <v>256</v>
      </c>
      <c r="L15" s="1010">
        <f t="shared" si="6"/>
        <v>260.39999999999998</v>
      </c>
      <c r="M15" s="1010">
        <f t="shared" si="6"/>
        <v>290</v>
      </c>
      <c r="N15" s="1010">
        <f t="shared" si="6"/>
        <v>327.7</v>
      </c>
      <c r="O15" s="1010">
        <f t="shared" si="6"/>
        <v>370.30099999999993</v>
      </c>
      <c r="P15" s="1010">
        <f t="shared" si="6"/>
        <v>418.4401299999999</v>
      </c>
      <c r="Q15" s="1010">
        <f t="shared" si="6"/>
        <v>472.83734689999983</v>
      </c>
      <c r="R15" s="1010">
        <f t="shared" si="6"/>
        <v>534.30620199699979</v>
      </c>
      <c r="S15" s="1010">
        <f t="shared" si="6"/>
        <v>603.76600825660967</v>
      </c>
      <c r="T15" s="335"/>
      <c r="U15" s="363">
        <f>IFERROR((R15/M15)^(1/($R$5-$M$5))-1,"N/A")</f>
        <v>0.12999999999999989</v>
      </c>
      <c r="Z15" s="779"/>
      <c r="AA15" s="779"/>
      <c r="AB15" s="779"/>
      <c r="AC15" s="779"/>
      <c r="AD15" s="779"/>
      <c r="AE15" s="779"/>
      <c r="AF15" s="779"/>
      <c r="AG15" s="779"/>
      <c r="AH15" s="779"/>
      <c r="AI15" s="779"/>
      <c r="AJ15" s="779"/>
      <c r="AK15" s="779"/>
      <c r="AL15" s="779"/>
      <c r="AM15" s="779"/>
      <c r="AN15" s="779"/>
      <c r="AO15" s="779"/>
    </row>
    <row r="16" spans="2:41" s="321" customFormat="1" ht="15" customHeight="1" x14ac:dyDescent="0.25">
      <c r="B16" s="318"/>
      <c r="C16" s="318"/>
      <c r="D16" s="723"/>
      <c r="E16" s="333"/>
      <c r="F16" s="333"/>
      <c r="G16" s="333"/>
      <c r="H16" s="333"/>
      <c r="I16" s="988"/>
      <c r="J16" s="988"/>
      <c r="K16" s="988"/>
      <c r="L16" s="988"/>
      <c r="M16" s="988"/>
      <c r="N16" s="1011"/>
      <c r="O16" s="1011"/>
      <c r="P16" s="1011"/>
      <c r="Q16" s="1011"/>
      <c r="R16" s="1011"/>
      <c r="S16" s="1011"/>
      <c r="T16" s="335"/>
      <c r="U16" s="339"/>
      <c r="Z16" s="779"/>
      <c r="AA16" s="779"/>
      <c r="AB16" s="779"/>
      <c r="AC16" s="779"/>
      <c r="AD16" s="779"/>
      <c r="AE16" s="779"/>
      <c r="AF16" s="779"/>
      <c r="AG16" s="779"/>
      <c r="AH16" s="779"/>
      <c r="AI16" s="779"/>
      <c r="AJ16" s="779"/>
      <c r="AK16" s="779"/>
      <c r="AL16" s="779"/>
      <c r="AM16" s="779"/>
      <c r="AN16" s="779"/>
      <c r="AO16" s="779"/>
    </row>
    <row r="17" spans="2:41" s="321" customFormat="1" ht="15" customHeight="1" x14ac:dyDescent="0.25">
      <c r="B17" s="318"/>
      <c r="C17" s="318"/>
      <c r="D17" s="1012" t="s">
        <v>666</v>
      </c>
      <c r="E17" s="1013"/>
      <c r="F17" s="1013"/>
      <c r="G17" s="1013"/>
      <c r="H17" s="1013"/>
      <c r="I17" s="1014"/>
      <c r="J17" s="1014"/>
      <c r="K17" s="1014"/>
      <c r="L17" s="1014"/>
      <c r="M17" s="1014"/>
      <c r="N17" s="1015"/>
      <c r="O17" s="1015"/>
      <c r="P17" s="1015"/>
      <c r="Q17" s="1015"/>
      <c r="R17" s="1015"/>
      <c r="S17" s="1015"/>
      <c r="T17" s="335"/>
      <c r="U17" s="339"/>
      <c r="Z17" s="779"/>
      <c r="AA17" s="779"/>
      <c r="AB17" s="779"/>
      <c r="AC17" s="779"/>
      <c r="AD17" s="779"/>
      <c r="AE17" s="779"/>
      <c r="AF17" s="779"/>
      <c r="AG17" s="779"/>
      <c r="AH17" s="779"/>
      <c r="AI17" s="779"/>
      <c r="AJ17" s="779"/>
      <c r="AK17" s="779"/>
      <c r="AL17" s="779"/>
      <c r="AM17" s="779"/>
      <c r="AN17" s="779"/>
      <c r="AO17" s="779"/>
    </row>
    <row r="18" spans="2:41" s="321" customFormat="1" ht="15" customHeight="1" x14ac:dyDescent="0.25">
      <c r="B18" s="318"/>
      <c r="C18" s="318"/>
      <c r="D18" s="338" t="s">
        <v>604</v>
      </c>
      <c r="I18" s="1017">
        <f>'Standalone P&amp;L'!I27</f>
        <v>57</v>
      </c>
      <c r="J18" s="1017">
        <f>'Standalone P&amp;L'!J27</f>
        <v>87</v>
      </c>
      <c r="K18" s="1017">
        <f>'Standalone P&amp;L'!K27</f>
        <v>93</v>
      </c>
      <c r="L18" s="1017">
        <f>'Standalone P&amp;L'!L27</f>
        <v>99.228793103448524</v>
      </c>
      <c r="M18" s="1017">
        <f>'Standalone P&amp;L'!M27</f>
        <v>125</v>
      </c>
      <c r="N18" s="1017">
        <f>'Standalone P&amp;L'!N27</f>
        <v>130.28899999999999</v>
      </c>
      <c r="O18" s="1017">
        <f>'Standalone P&amp;L'!O27</f>
        <v>147.22656999999998</v>
      </c>
      <c r="P18" s="1017">
        <f>'Standalone P&amp;L'!P27</f>
        <v>166.36602409999995</v>
      </c>
      <c r="Q18" s="1017">
        <f>'Standalone P&amp;L'!Q27</f>
        <v>187.99360723299992</v>
      </c>
      <c r="R18" s="1017">
        <f>'Standalone P&amp;L'!R27</f>
        <v>212.43277617328991</v>
      </c>
      <c r="S18" s="1017">
        <f>'Standalone P&amp;L'!S27</f>
        <v>240.04903707581755</v>
      </c>
      <c r="T18" s="335"/>
      <c r="U18" s="339"/>
      <c r="Z18" s="779"/>
      <c r="AA18" s="779"/>
      <c r="AB18" s="779"/>
      <c r="AC18" s="779"/>
      <c r="AD18" s="779"/>
      <c r="AE18" s="779"/>
      <c r="AF18" s="779"/>
      <c r="AG18" s="779"/>
      <c r="AH18" s="779"/>
      <c r="AI18" s="779"/>
      <c r="AJ18" s="779"/>
      <c r="AK18" s="779"/>
      <c r="AL18" s="779"/>
      <c r="AM18" s="779"/>
      <c r="AN18" s="779"/>
      <c r="AO18" s="779"/>
    </row>
    <row r="19" spans="2:41" s="321" customFormat="1" ht="15" customHeight="1" x14ac:dyDescent="0.25">
      <c r="B19" s="318"/>
      <c r="C19" s="318"/>
      <c r="D19" s="338" t="s">
        <v>131</v>
      </c>
      <c r="I19" s="1017">
        <f>'M&amp;A'!I18*$F$8</f>
        <v>0</v>
      </c>
      <c r="J19" s="1017">
        <f>'M&amp;A'!J18*$F$8</f>
        <v>0</v>
      </c>
      <c r="K19" s="1017">
        <f>'M&amp;A'!K18*$F$8</f>
        <v>0</v>
      </c>
      <c r="L19" s="1017">
        <f>'M&amp;A'!L18*$F$8</f>
        <v>0</v>
      </c>
      <c r="M19" s="1017">
        <f>'M&amp;A'!M18*$F$8</f>
        <v>0</v>
      </c>
      <c r="N19" s="1017">
        <f>'M&amp;A'!N18*$F$8</f>
        <v>0</v>
      </c>
      <c r="O19" s="1017">
        <f>'M&amp;A'!O18*$F$8</f>
        <v>0</v>
      </c>
      <c r="P19" s="1017">
        <f>'M&amp;A'!P18*$F$8</f>
        <v>0</v>
      </c>
      <c r="Q19" s="1017">
        <f>'M&amp;A'!Q18*$F$8</f>
        <v>0</v>
      </c>
      <c r="R19" s="1017">
        <f>'M&amp;A'!R18*$F$8</f>
        <v>0</v>
      </c>
      <c r="S19" s="1017">
        <f>'M&amp;A'!S18*$F$8</f>
        <v>0</v>
      </c>
      <c r="T19" s="335"/>
      <c r="U19" s="339"/>
      <c r="Z19" s="779"/>
      <c r="AA19" s="779"/>
      <c r="AB19" s="779"/>
      <c r="AC19" s="779"/>
      <c r="AD19" s="779"/>
      <c r="AE19" s="779"/>
      <c r="AF19" s="779"/>
      <c r="AG19" s="779"/>
      <c r="AH19" s="779"/>
      <c r="AI19" s="779"/>
      <c r="AJ19" s="779"/>
      <c r="AK19" s="779"/>
      <c r="AL19" s="779"/>
      <c r="AM19" s="779"/>
      <c r="AN19" s="779"/>
      <c r="AO19" s="779"/>
    </row>
    <row r="20" spans="2:41" s="321" customFormat="1" ht="15" customHeight="1" x14ac:dyDescent="0.25">
      <c r="B20" s="318"/>
      <c r="C20" s="318"/>
      <c r="D20" s="854" t="s">
        <v>605</v>
      </c>
      <c r="E20" s="362"/>
      <c r="F20" s="362"/>
      <c r="G20" s="362"/>
      <c r="H20" s="362"/>
      <c r="I20" s="1010">
        <f>I18+I19</f>
        <v>57</v>
      </c>
      <c r="J20" s="1010">
        <f t="shared" ref="J20" si="7">J18+J19</f>
        <v>87</v>
      </c>
      <c r="K20" s="1010">
        <f t="shared" ref="K20" si="8">K18+K19</f>
        <v>93</v>
      </c>
      <c r="L20" s="1010">
        <f t="shared" ref="L20" si="9">L18+L19</f>
        <v>99.228793103448524</v>
      </c>
      <c r="M20" s="1010">
        <f t="shared" ref="M20" si="10">M18+M19</f>
        <v>125</v>
      </c>
      <c r="N20" s="1010">
        <f t="shared" ref="N20" si="11">N18+N19</f>
        <v>130.28899999999999</v>
      </c>
      <c r="O20" s="1010">
        <f t="shared" ref="O20" si="12">O18+O19</f>
        <v>147.22656999999998</v>
      </c>
      <c r="P20" s="1010">
        <f t="shared" ref="P20" si="13">P18+P19</f>
        <v>166.36602409999995</v>
      </c>
      <c r="Q20" s="1010">
        <f t="shared" ref="Q20" si="14">Q18+Q19</f>
        <v>187.99360723299992</v>
      </c>
      <c r="R20" s="1010">
        <f t="shared" ref="R20" si="15">R18+R19</f>
        <v>212.43277617328991</v>
      </c>
      <c r="S20" s="1010">
        <f t="shared" ref="S20" si="16">S18+S19</f>
        <v>240.04903707581755</v>
      </c>
      <c r="T20" s="335"/>
      <c r="U20" s="363">
        <f>IFERROR((R20/M20)^(1/($R$5-$M$5))-1,"N/A")</f>
        <v>0.1118912237987344</v>
      </c>
      <c r="Z20" s="779"/>
      <c r="AA20" s="779"/>
      <c r="AB20" s="779"/>
      <c r="AC20" s="779"/>
      <c r="AD20" s="779"/>
      <c r="AE20" s="779"/>
      <c r="AF20" s="779"/>
      <c r="AG20" s="779"/>
      <c r="AH20" s="779"/>
      <c r="AI20" s="779"/>
      <c r="AJ20" s="779"/>
      <c r="AK20" s="779"/>
      <c r="AL20" s="779"/>
      <c r="AM20" s="779"/>
      <c r="AN20" s="779"/>
      <c r="AO20" s="779"/>
    </row>
    <row r="21" spans="2:41" s="321" customFormat="1" ht="15" customHeight="1" x14ac:dyDescent="0.25">
      <c r="B21" s="318"/>
      <c r="C21" s="318"/>
      <c r="D21" s="338" t="s">
        <v>335</v>
      </c>
      <c r="I21" s="988"/>
      <c r="J21" s="988"/>
      <c r="K21" s="988"/>
      <c r="L21" s="988"/>
      <c r="M21" s="988"/>
      <c r="N21" s="936"/>
      <c r="O21" s="936"/>
      <c r="P21" s="936"/>
      <c r="Q21" s="936"/>
      <c r="R21" s="936"/>
      <c r="S21" s="936"/>
      <c r="T21" s="335"/>
      <c r="U21" s="339"/>
      <c r="Z21" s="779"/>
      <c r="AA21" s="779"/>
      <c r="AB21" s="779"/>
      <c r="AC21" s="779"/>
      <c r="AD21" s="779"/>
      <c r="AE21" s="779"/>
      <c r="AF21" s="779"/>
      <c r="AG21" s="779"/>
      <c r="AH21" s="779"/>
      <c r="AI21" s="779"/>
      <c r="AJ21" s="779"/>
      <c r="AK21" s="779"/>
      <c r="AL21" s="779"/>
      <c r="AM21" s="779"/>
      <c r="AN21" s="779"/>
      <c r="AO21" s="779"/>
    </row>
    <row r="22" spans="2:41" s="321" customFormat="1" ht="15" customHeight="1" x14ac:dyDescent="0.25">
      <c r="B22" s="318"/>
      <c r="C22" s="318"/>
      <c r="D22" s="723"/>
      <c r="E22" s="333"/>
      <c r="F22" s="333"/>
      <c r="G22" s="333"/>
      <c r="H22" s="333"/>
      <c r="I22" s="988"/>
      <c r="J22" s="988"/>
      <c r="K22" s="988"/>
      <c r="L22" s="988"/>
      <c r="M22" s="988"/>
      <c r="N22" s="1011"/>
      <c r="O22" s="1011"/>
      <c r="P22" s="1011"/>
      <c r="Q22" s="1011"/>
      <c r="R22" s="1011"/>
      <c r="S22" s="1011"/>
      <c r="T22" s="335"/>
      <c r="U22" s="339"/>
      <c r="Z22" s="779"/>
      <c r="AA22" s="779"/>
      <c r="AB22" s="779"/>
      <c r="AC22" s="779"/>
      <c r="AD22" s="779"/>
      <c r="AE22" s="779"/>
      <c r="AF22" s="779"/>
      <c r="AG22" s="779"/>
      <c r="AH22" s="779"/>
      <c r="AI22" s="779"/>
      <c r="AJ22" s="779"/>
      <c r="AK22" s="779"/>
      <c r="AL22" s="779"/>
      <c r="AM22" s="779"/>
      <c r="AN22" s="779"/>
      <c r="AO22" s="779"/>
    </row>
    <row r="23" spans="2:41" s="321" customFormat="1" ht="15" customHeight="1" x14ac:dyDescent="0.25">
      <c r="B23" s="318"/>
      <c r="C23" s="318"/>
      <c r="D23" s="1012" t="s">
        <v>449</v>
      </c>
      <c r="E23" s="1013"/>
      <c r="F23" s="1013"/>
      <c r="G23" s="1013"/>
      <c r="H23" s="1013"/>
      <c r="I23" s="1014"/>
      <c r="J23" s="1014"/>
      <c r="K23" s="1014"/>
      <c r="L23" s="1014"/>
      <c r="M23" s="1014"/>
      <c r="N23" s="1015"/>
      <c r="O23" s="1015"/>
      <c r="P23" s="1015"/>
      <c r="Q23" s="1015"/>
      <c r="R23" s="1015"/>
      <c r="S23" s="1015"/>
      <c r="T23" s="335"/>
      <c r="U23" s="339"/>
      <c r="Z23" s="779"/>
      <c r="AA23" s="779"/>
      <c r="AB23" s="779"/>
      <c r="AC23" s="779"/>
      <c r="AD23" s="779"/>
      <c r="AE23" s="779"/>
      <c r="AF23" s="779"/>
      <c r="AG23" s="779"/>
      <c r="AH23" s="779"/>
      <c r="AI23" s="779"/>
      <c r="AJ23" s="779"/>
      <c r="AK23" s="779"/>
      <c r="AL23" s="779"/>
      <c r="AM23" s="779"/>
      <c r="AN23" s="779"/>
      <c r="AO23" s="779"/>
    </row>
    <row r="24" spans="2:41" s="321" customFormat="1" ht="15" customHeight="1" x14ac:dyDescent="0.25">
      <c r="B24" s="318"/>
      <c r="C24" s="318"/>
      <c r="D24" s="338" t="s">
        <v>604</v>
      </c>
      <c r="I24" s="1274">
        <f>'Standalone P&amp;L'!I29</f>
        <v>-8</v>
      </c>
      <c r="J24" s="1274">
        <f>'Standalone P&amp;L'!J29</f>
        <v>-7.4</v>
      </c>
      <c r="K24" s="1274">
        <f>'Standalone P&amp;L'!K29</f>
        <v>-7.7</v>
      </c>
      <c r="L24" s="1274">
        <f>'Standalone P&amp;L'!L29</f>
        <v>-12</v>
      </c>
      <c r="M24" s="1274">
        <f>'Standalone P&amp;L'!M29</f>
        <v>-13.1</v>
      </c>
      <c r="N24" s="1274">
        <f>'Standalone P&amp;L'!N29</f>
        <v>-14.802999999999999</v>
      </c>
      <c r="O24" s="1274">
        <f>'Standalone P&amp;L'!O29</f>
        <v>-16.727389999999996</v>
      </c>
      <c r="P24" s="1274">
        <f>'Standalone P&amp;L'!P29</f>
        <v>-18.901950699999993</v>
      </c>
      <c r="Q24" s="1274">
        <f>'Standalone P&amp;L'!Q29</f>
        <v>-21.35920429099999</v>
      </c>
      <c r="R24" s="1274">
        <f>'Standalone P&amp;L'!R29</f>
        <v>-24.135900848829991</v>
      </c>
      <c r="S24" s="1274">
        <f>'Standalone P&amp;L'!S29</f>
        <v>-27.273567959177882</v>
      </c>
      <c r="T24" s="335"/>
      <c r="U24" s="339"/>
      <c r="Z24" s="779"/>
      <c r="AA24" s="779"/>
      <c r="AB24" s="779"/>
      <c r="AC24" s="779"/>
      <c r="AD24" s="779"/>
      <c r="AE24" s="779"/>
      <c r="AF24" s="779"/>
      <c r="AG24" s="779"/>
      <c r="AH24" s="779"/>
      <c r="AI24" s="779"/>
      <c r="AJ24" s="779"/>
      <c r="AK24" s="779"/>
      <c r="AL24" s="779"/>
      <c r="AM24" s="779"/>
      <c r="AN24" s="779"/>
      <c r="AO24" s="779"/>
    </row>
    <row r="25" spans="2:41" s="321" customFormat="1" ht="15" customHeight="1" x14ac:dyDescent="0.25">
      <c r="B25" s="318"/>
      <c r="C25" s="318"/>
      <c r="D25" s="338" t="s">
        <v>131</v>
      </c>
      <c r="I25" s="1017">
        <f>'M&amp;A'!I20*$F$8</f>
        <v>0</v>
      </c>
      <c r="J25" s="1017">
        <f>'M&amp;A'!J20*$F$8</f>
        <v>0</v>
      </c>
      <c r="K25" s="1017">
        <f>'M&amp;A'!K20*$F$8</f>
        <v>0</v>
      </c>
      <c r="L25" s="1017">
        <f>'M&amp;A'!L20*$F$8</f>
        <v>0</v>
      </c>
      <c r="M25" s="1017">
        <f>'M&amp;A'!M20*$F$8</f>
        <v>0</v>
      </c>
      <c r="N25" s="1017">
        <f>'M&amp;A'!N20*$F$8</f>
        <v>0</v>
      </c>
      <c r="O25" s="1017">
        <f>'M&amp;A'!O20*$F$8</f>
        <v>0</v>
      </c>
      <c r="P25" s="1017">
        <f>'M&amp;A'!P20*$F$8</f>
        <v>0</v>
      </c>
      <c r="Q25" s="1017">
        <f>'M&amp;A'!Q20*$F$8</f>
        <v>0</v>
      </c>
      <c r="R25" s="1017">
        <f>'M&amp;A'!R20*$F$8</f>
        <v>0</v>
      </c>
      <c r="S25" s="1017">
        <f>'M&amp;A'!S20*$F$8</f>
        <v>0</v>
      </c>
      <c r="T25" s="335"/>
      <c r="U25" s="339"/>
      <c r="Z25" s="779"/>
      <c r="AA25" s="779"/>
      <c r="AB25" s="779"/>
      <c r="AC25" s="779"/>
      <c r="AD25" s="779"/>
      <c r="AE25" s="779"/>
      <c r="AF25" s="779"/>
      <c r="AG25" s="779"/>
      <c r="AH25" s="779"/>
      <c r="AI25" s="779"/>
      <c r="AJ25" s="779"/>
      <c r="AK25" s="779"/>
      <c r="AL25" s="779"/>
      <c r="AM25" s="779"/>
      <c r="AN25" s="779"/>
      <c r="AO25" s="779"/>
    </row>
    <row r="26" spans="2:41" s="321" customFormat="1" ht="15" customHeight="1" x14ac:dyDescent="0.25">
      <c r="B26" s="318"/>
      <c r="C26" s="318"/>
      <c r="D26" s="854" t="s">
        <v>605</v>
      </c>
      <c r="E26" s="362"/>
      <c r="F26" s="362"/>
      <c r="G26" s="362"/>
      <c r="H26" s="362"/>
      <c r="I26" s="1010">
        <f>I24+I25</f>
        <v>-8</v>
      </c>
      <c r="J26" s="1010">
        <f t="shared" ref="J26" si="17">J24+J25</f>
        <v>-7.4</v>
      </c>
      <c r="K26" s="1010">
        <f t="shared" ref="K26" si="18">K24+K25</f>
        <v>-7.7</v>
      </c>
      <c r="L26" s="1010">
        <f t="shared" ref="L26" si="19">L24+L25</f>
        <v>-12</v>
      </c>
      <c r="M26" s="1010">
        <f t="shared" ref="M26" si="20">M24+M25</f>
        <v>-13.1</v>
      </c>
      <c r="N26" s="1010">
        <f t="shared" ref="N26" si="21">N24+N25</f>
        <v>-14.802999999999999</v>
      </c>
      <c r="O26" s="1010">
        <f t="shared" ref="O26" si="22">O24+O25</f>
        <v>-16.727389999999996</v>
      </c>
      <c r="P26" s="1010">
        <f t="shared" ref="P26" si="23">P24+P25</f>
        <v>-18.901950699999993</v>
      </c>
      <c r="Q26" s="1010">
        <f t="shared" ref="Q26" si="24">Q24+Q25</f>
        <v>-21.35920429099999</v>
      </c>
      <c r="R26" s="1010">
        <f t="shared" ref="R26" si="25">R24+R25</f>
        <v>-24.135900848829991</v>
      </c>
      <c r="S26" s="1010">
        <f t="shared" ref="S26" si="26">S24+S25</f>
        <v>-27.273567959177882</v>
      </c>
      <c r="T26" s="335"/>
      <c r="U26" s="339"/>
      <c r="Z26" s="779"/>
      <c r="AA26" s="779"/>
      <c r="AB26" s="779"/>
      <c r="AC26" s="779"/>
      <c r="AD26" s="779"/>
      <c r="AE26" s="779"/>
      <c r="AF26" s="779"/>
      <c r="AG26" s="779"/>
      <c r="AH26" s="779"/>
      <c r="AI26" s="779"/>
      <c r="AJ26" s="779"/>
      <c r="AK26" s="779"/>
      <c r="AL26" s="779"/>
      <c r="AM26" s="779"/>
      <c r="AN26" s="779"/>
      <c r="AO26" s="779"/>
    </row>
    <row r="27" spans="2:41" s="321" customFormat="1" ht="15" customHeight="1" x14ac:dyDescent="0.25">
      <c r="B27" s="318"/>
      <c r="C27" s="318"/>
      <c r="D27" s="338" t="s">
        <v>602</v>
      </c>
      <c r="I27" s="988"/>
      <c r="J27" s="988"/>
      <c r="K27" s="988"/>
      <c r="L27" s="988"/>
      <c r="M27" s="988"/>
      <c r="N27" s="936"/>
      <c r="O27" s="936"/>
      <c r="P27" s="936"/>
      <c r="Q27" s="936"/>
      <c r="R27" s="936"/>
      <c r="S27" s="936"/>
      <c r="T27" s="335"/>
      <c r="U27" s="339"/>
      <c r="Z27" s="779"/>
      <c r="AA27" s="779"/>
      <c r="AB27" s="779"/>
      <c r="AC27" s="779"/>
      <c r="AD27" s="779"/>
      <c r="AE27" s="779"/>
      <c r="AF27" s="779"/>
      <c r="AG27" s="779"/>
      <c r="AH27" s="779"/>
      <c r="AI27" s="779"/>
      <c r="AJ27" s="779"/>
      <c r="AK27" s="779"/>
      <c r="AL27" s="779"/>
      <c r="AM27" s="779"/>
      <c r="AN27" s="779"/>
      <c r="AO27" s="779"/>
    </row>
    <row r="28" spans="2:41" s="321" customFormat="1" ht="15" customHeight="1" x14ac:dyDescent="0.25">
      <c r="B28" s="318"/>
      <c r="C28" s="318"/>
      <c r="D28" s="723"/>
      <c r="E28" s="333"/>
      <c r="F28" s="333"/>
      <c r="G28" s="333"/>
      <c r="H28" s="333"/>
      <c r="I28" s="988"/>
      <c r="J28" s="988"/>
      <c r="K28" s="988"/>
      <c r="L28" s="988"/>
      <c r="M28" s="988"/>
      <c r="N28" s="1011"/>
      <c r="O28" s="1011"/>
      <c r="P28" s="1011"/>
      <c r="Q28" s="1011"/>
      <c r="R28" s="1011"/>
      <c r="S28" s="1011"/>
      <c r="T28" s="335"/>
      <c r="U28" s="339"/>
      <c r="Z28" s="779"/>
      <c r="AA28" s="779"/>
      <c r="AB28" s="779"/>
      <c r="AC28" s="779"/>
      <c r="AD28" s="779"/>
      <c r="AE28" s="779"/>
      <c r="AF28" s="779"/>
      <c r="AG28" s="779"/>
      <c r="AH28" s="779"/>
      <c r="AI28" s="779"/>
      <c r="AJ28" s="779"/>
      <c r="AK28" s="779"/>
      <c r="AL28" s="779"/>
      <c r="AM28" s="779"/>
      <c r="AN28" s="779"/>
      <c r="AO28" s="779"/>
    </row>
    <row r="29" spans="2:41" s="321" customFormat="1" ht="15" customHeight="1" x14ac:dyDescent="0.25">
      <c r="B29" s="318"/>
      <c r="C29" s="318"/>
      <c r="D29" s="1012" t="s">
        <v>75</v>
      </c>
      <c r="E29" s="1013"/>
      <c r="F29" s="1013"/>
      <c r="G29" s="1013"/>
      <c r="H29" s="1013"/>
      <c r="I29" s="1014"/>
      <c r="J29" s="1014"/>
      <c r="K29" s="1014"/>
      <c r="L29" s="1014"/>
      <c r="M29" s="1014"/>
      <c r="N29" s="1015"/>
      <c r="O29" s="1015"/>
      <c r="P29" s="1015"/>
      <c r="Q29" s="1015"/>
      <c r="R29" s="1015"/>
      <c r="S29" s="1015"/>
      <c r="T29" s="335"/>
      <c r="U29" s="339"/>
      <c r="Z29" s="779"/>
      <c r="AA29" s="779"/>
      <c r="AB29" s="779"/>
      <c r="AC29" s="779"/>
      <c r="AD29" s="779"/>
      <c r="AE29" s="779"/>
      <c r="AF29" s="779"/>
      <c r="AG29" s="779"/>
      <c r="AH29" s="779"/>
      <c r="AI29" s="779"/>
      <c r="AJ29" s="779"/>
      <c r="AK29" s="779"/>
      <c r="AL29" s="779"/>
      <c r="AM29" s="779"/>
      <c r="AN29" s="779"/>
      <c r="AO29" s="779"/>
    </row>
    <row r="30" spans="2:41" s="321" customFormat="1" ht="15" customHeight="1" x14ac:dyDescent="0.25">
      <c r="B30" s="318"/>
      <c r="C30" s="318"/>
      <c r="D30" s="338" t="s">
        <v>604</v>
      </c>
      <c r="I30" s="1017">
        <f>I18+I24</f>
        <v>49</v>
      </c>
      <c r="J30" s="1017">
        <f t="shared" ref="J30:S30" si="27">J18+J24</f>
        <v>79.599999999999994</v>
      </c>
      <c r="K30" s="1017">
        <f t="shared" si="27"/>
        <v>85.3</v>
      </c>
      <c r="L30" s="1017">
        <f t="shared" si="27"/>
        <v>87.228793103448524</v>
      </c>
      <c r="M30" s="1017">
        <f t="shared" si="27"/>
        <v>111.9</v>
      </c>
      <c r="N30" s="1017">
        <f t="shared" si="27"/>
        <v>115.48599999999999</v>
      </c>
      <c r="O30" s="1017">
        <f t="shared" si="27"/>
        <v>130.49918</v>
      </c>
      <c r="P30" s="1017">
        <f t="shared" si="27"/>
        <v>147.46407339999996</v>
      </c>
      <c r="Q30" s="1017">
        <f t="shared" si="27"/>
        <v>166.63440294199992</v>
      </c>
      <c r="R30" s="1017">
        <f t="shared" si="27"/>
        <v>188.2968753244599</v>
      </c>
      <c r="S30" s="1017">
        <f t="shared" si="27"/>
        <v>212.77546911663967</v>
      </c>
      <c r="T30" s="335"/>
      <c r="U30" s="339"/>
      <c r="Z30" s="779"/>
      <c r="AA30" s="779"/>
      <c r="AB30" s="779"/>
      <c r="AC30" s="779"/>
      <c r="AD30" s="779"/>
      <c r="AE30" s="779"/>
      <c r="AF30" s="779"/>
      <c r="AG30" s="779"/>
      <c r="AH30" s="779"/>
      <c r="AI30" s="779"/>
      <c r="AJ30" s="779"/>
      <c r="AK30" s="779"/>
      <c r="AL30" s="779"/>
      <c r="AM30" s="779"/>
      <c r="AN30" s="779"/>
      <c r="AO30" s="779"/>
    </row>
    <row r="31" spans="2:41" s="321" customFormat="1" ht="15" customHeight="1" x14ac:dyDescent="0.25">
      <c r="B31" s="318"/>
      <c r="C31" s="318"/>
      <c r="D31" s="338" t="s">
        <v>131</v>
      </c>
      <c r="I31" s="1017">
        <f t="shared" ref="I31:S31" si="28">I19+I25</f>
        <v>0</v>
      </c>
      <c r="J31" s="1017">
        <f t="shared" si="28"/>
        <v>0</v>
      </c>
      <c r="K31" s="1017">
        <f t="shared" si="28"/>
        <v>0</v>
      </c>
      <c r="L31" s="1017">
        <f t="shared" si="28"/>
        <v>0</v>
      </c>
      <c r="M31" s="1017">
        <f t="shared" si="28"/>
        <v>0</v>
      </c>
      <c r="N31" s="1017">
        <f t="shared" si="28"/>
        <v>0</v>
      </c>
      <c r="O31" s="1017">
        <f t="shared" si="28"/>
        <v>0</v>
      </c>
      <c r="P31" s="1017">
        <f t="shared" si="28"/>
        <v>0</v>
      </c>
      <c r="Q31" s="1017">
        <f t="shared" si="28"/>
        <v>0</v>
      </c>
      <c r="R31" s="1017">
        <f t="shared" si="28"/>
        <v>0</v>
      </c>
      <c r="S31" s="1017">
        <f t="shared" si="28"/>
        <v>0</v>
      </c>
      <c r="T31" s="335"/>
      <c r="U31" s="339"/>
      <c r="Z31" s="779"/>
      <c r="AA31" s="779"/>
      <c r="AB31" s="779"/>
      <c r="AC31" s="779"/>
      <c r="AD31" s="779"/>
      <c r="AE31" s="779"/>
      <c r="AF31" s="779"/>
      <c r="AG31" s="779"/>
      <c r="AH31" s="779"/>
      <c r="AI31" s="779"/>
      <c r="AJ31" s="779"/>
      <c r="AK31" s="779"/>
      <c r="AL31" s="779"/>
      <c r="AM31" s="779"/>
      <c r="AN31" s="779"/>
      <c r="AO31" s="779"/>
    </row>
    <row r="32" spans="2:41" s="321" customFormat="1" ht="15" customHeight="1" x14ac:dyDescent="0.25">
      <c r="B32" s="318"/>
      <c r="C32" s="318"/>
      <c r="D32" s="854" t="s">
        <v>605</v>
      </c>
      <c r="E32" s="362"/>
      <c r="F32" s="362"/>
      <c r="G32" s="362"/>
      <c r="H32" s="362"/>
      <c r="I32" s="1010">
        <f t="shared" ref="I32:S32" si="29">I20+I26</f>
        <v>49</v>
      </c>
      <c r="J32" s="1010">
        <f t="shared" si="29"/>
        <v>79.599999999999994</v>
      </c>
      <c r="K32" s="1010">
        <f t="shared" si="29"/>
        <v>85.3</v>
      </c>
      <c r="L32" s="1010">
        <f t="shared" si="29"/>
        <v>87.228793103448524</v>
      </c>
      <c r="M32" s="1010">
        <f t="shared" si="29"/>
        <v>111.9</v>
      </c>
      <c r="N32" s="1010">
        <f t="shared" si="29"/>
        <v>115.48599999999999</v>
      </c>
      <c r="O32" s="1010">
        <f t="shared" si="29"/>
        <v>130.49918</v>
      </c>
      <c r="P32" s="1010">
        <f t="shared" si="29"/>
        <v>147.46407339999996</v>
      </c>
      <c r="Q32" s="1010">
        <f t="shared" si="29"/>
        <v>166.63440294199992</v>
      </c>
      <c r="R32" s="1010">
        <f t="shared" si="29"/>
        <v>188.2968753244599</v>
      </c>
      <c r="S32" s="1010">
        <f t="shared" si="29"/>
        <v>212.77546911663967</v>
      </c>
      <c r="T32" s="335"/>
      <c r="U32" s="363">
        <f>IFERROR((R32/M32)^(1/($R$5-$M$5))-1,"N/A")</f>
        <v>0.10969238381126556</v>
      </c>
      <c r="Z32" s="779"/>
      <c r="AA32" s="779"/>
      <c r="AB32" s="779"/>
      <c r="AC32" s="779"/>
      <c r="AD32" s="779"/>
      <c r="AE32" s="779"/>
      <c r="AF32" s="779"/>
      <c r="AG32" s="779"/>
      <c r="AH32" s="779"/>
      <c r="AI32" s="779"/>
      <c r="AJ32" s="779"/>
      <c r="AK32" s="779"/>
      <c r="AL32" s="779"/>
      <c r="AM32" s="779"/>
      <c r="AN32" s="779"/>
      <c r="AO32" s="779"/>
    </row>
    <row r="33" spans="2:41" s="321" customFormat="1" ht="15" customHeight="1" x14ac:dyDescent="0.25">
      <c r="B33" s="318"/>
      <c r="C33" s="318"/>
      <c r="D33" s="338" t="s">
        <v>335</v>
      </c>
      <c r="I33" s="988"/>
      <c r="J33" s="988"/>
      <c r="K33" s="988"/>
      <c r="L33" s="988"/>
      <c r="M33" s="988"/>
      <c r="N33" s="936"/>
      <c r="O33" s="936"/>
      <c r="P33" s="936"/>
      <c r="Q33" s="936"/>
      <c r="R33" s="936"/>
      <c r="S33" s="936"/>
      <c r="T33" s="335"/>
      <c r="U33" s="339"/>
      <c r="Z33" s="779"/>
      <c r="AA33" s="779"/>
      <c r="AB33" s="779"/>
      <c r="AC33" s="779"/>
      <c r="AD33" s="779"/>
      <c r="AE33" s="779"/>
      <c r="AF33" s="779"/>
      <c r="AG33" s="779"/>
      <c r="AH33" s="779"/>
      <c r="AI33" s="779"/>
      <c r="AJ33" s="779"/>
      <c r="AK33" s="779"/>
      <c r="AL33" s="779"/>
      <c r="AM33" s="779"/>
      <c r="AN33" s="779"/>
      <c r="AO33" s="779"/>
    </row>
    <row r="34" spans="2:41" s="321" customFormat="1" ht="15" customHeight="1" x14ac:dyDescent="0.25">
      <c r="B34" s="318"/>
      <c r="C34" s="318"/>
      <c r="D34" s="338"/>
      <c r="I34" s="988"/>
      <c r="J34" s="988"/>
      <c r="K34" s="988"/>
      <c r="L34" s="988"/>
      <c r="M34" s="988"/>
      <c r="N34" s="936"/>
      <c r="O34" s="936"/>
      <c r="P34" s="936"/>
      <c r="Q34" s="936"/>
      <c r="R34" s="936"/>
      <c r="S34" s="936"/>
      <c r="T34" s="335"/>
      <c r="U34" s="339"/>
      <c r="Z34" s="779"/>
      <c r="AA34" s="779"/>
      <c r="AB34" s="779"/>
      <c r="AC34" s="779"/>
      <c r="AD34" s="779"/>
      <c r="AE34" s="779"/>
      <c r="AF34" s="779"/>
      <c r="AG34" s="779"/>
      <c r="AH34" s="779"/>
      <c r="AI34" s="779"/>
      <c r="AJ34" s="779"/>
      <c r="AK34" s="779"/>
      <c r="AL34" s="779"/>
      <c r="AM34" s="779"/>
      <c r="AN34" s="779"/>
      <c r="AO34" s="779"/>
    </row>
    <row r="35" spans="2:41" s="321" customFormat="1" ht="15" customHeight="1" x14ac:dyDescent="0.25">
      <c r="B35" s="318"/>
      <c r="C35" s="318"/>
      <c r="D35" s="1012" t="s">
        <v>446</v>
      </c>
      <c r="E35" s="1013"/>
      <c r="F35" s="1013"/>
      <c r="G35" s="1013"/>
      <c r="H35" s="1013"/>
      <c r="I35" s="1014"/>
      <c r="J35" s="1014"/>
      <c r="K35" s="1014"/>
      <c r="L35" s="1014"/>
      <c r="M35" s="1014"/>
      <c r="N35" s="1015"/>
      <c r="O35" s="1015"/>
      <c r="P35" s="1015"/>
      <c r="Q35" s="1015"/>
      <c r="R35" s="1015"/>
      <c r="S35" s="1015"/>
      <c r="T35" s="335"/>
      <c r="U35" s="339"/>
      <c r="Z35" s="779"/>
      <c r="AA35" s="779"/>
      <c r="AB35" s="779"/>
      <c r="AC35" s="779"/>
      <c r="AD35" s="779"/>
      <c r="AE35" s="779"/>
      <c r="AF35" s="779"/>
      <c r="AG35" s="779"/>
      <c r="AH35" s="779"/>
      <c r="AI35" s="779"/>
      <c r="AJ35" s="779"/>
      <c r="AK35" s="779"/>
      <c r="AL35" s="779"/>
      <c r="AM35" s="779"/>
      <c r="AN35" s="779"/>
      <c r="AO35" s="779"/>
    </row>
    <row r="36" spans="2:41" s="321" customFormat="1" ht="15" customHeight="1" x14ac:dyDescent="0.25">
      <c r="B36" s="318"/>
      <c r="C36" s="318"/>
      <c r="D36" s="338" t="s">
        <v>604</v>
      </c>
      <c r="I36" s="1017">
        <f>'Standalone P&amp;L'!I47*-1</f>
        <v>0</v>
      </c>
      <c r="J36" s="1017">
        <f>'Standalone P&amp;L'!J47*-1</f>
        <v>-16</v>
      </c>
      <c r="K36" s="1017">
        <f>'Standalone P&amp;L'!K47*-1</f>
        <v>-19</v>
      </c>
      <c r="L36" s="1017">
        <f>'Standalone P&amp;L'!L47*-1</f>
        <v>-18</v>
      </c>
      <c r="M36" s="1017">
        <f>'Standalone P&amp;L'!M47*-1</f>
        <v>-16</v>
      </c>
      <c r="N36" s="1017">
        <f>'Standalone P&amp;L'!N47*-1</f>
        <v>-18.079999999999998</v>
      </c>
      <c r="O36" s="1017">
        <f>'Standalone P&amp;L'!O47*-1</f>
        <v>-20.072867999999996</v>
      </c>
      <c r="P36" s="1017">
        <f>'Standalone P&amp;L'!P47*-1</f>
        <v>-22.278329679999995</v>
      </c>
      <c r="Q36" s="1017">
        <f>'Standalone P&amp;L'!Q47*-1</f>
        <v>-24.717979927599988</v>
      </c>
      <c r="R36" s="1017">
        <f>'Standalone P&amp;L'!R47*-1</f>
        <v>-27.415435467983986</v>
      </c>
      <c r="S36" s="1017">
        <f>'Standalone P&amp;L'!S47*-1</f>
        <v>-30.396495588091383</v>
      </c>
      <c r="T36" s="335"/>
      <c r="U36" s="339"/>
      <c r="Z36" s="779"/>
      <c r="AA36" s="779"/>
      <c r="AB36" s="779"/>
      <c r="AC36" s="779"/>
      <c r="AD36" s="779"/>
      <c r="AE36" s="779"/>
      <c r="AF36" s="779"/>
      <c r="AG36" s="779"/>
      <c r="AH36" s="779"/>
      <c r="AI36" s="779"/>
      <c r="AJ36" s="779"/>
      <c r="AK36" s="779"/>
      <c r="AL36" s="779"/>
      <c r="AM36" s="779"/>
      <c r="AN36" s="779"/>
      <c r="AO36" s="779"/>
    </row>
    <row r="37" spans="2:41" s="321" customFormat="1" ht="15" customHeight="1" x14ac:dyDescent="0.25">
      <c r="B37" s="318"/>
      <c r="C37" s="318"/>
      <c r="D37" s="338" t="s">
        <v>131</v>
      </c>
      <c r="I37" s="1017">
        <f>'M&amp;A'!I25*$F$8</f>
        <v>0</v>
      </c>
      <c r="J37" s="1017">
        <f>'M&amp;A'!J25*$F$8</f>
        <v>0</v>
      </c>
      <c r="K37" s="1017">
        <f>'M&amp;A'!K25*$F$8</f>
        <v>0</v>
      </c>
      <c r="L37" s="1017">
        <f>'M&amp;A'!L25*$F$8</f>
        <v>0</v>
      </c>
      <c r="M37" s="1017">
        <f>'M&amp;A'!M25*$F$8</f>
        <v>0</v>
      </c>
      <c r="N37" s="1017">
        <f>'M&amp;A'!N25*$F$8</f>
        <v>0</v>
      </c>
      <c r="O37" s="1017">
        <f>'M&amp;A'!O25*$F$8</f>
        <v>0</v>
      </c>
      <c r="P37" s="1017">
        <f>'M&amp;A'!P25*$F$8</f>
        <v>0</v>
      </c>
      <c r="Q37" s="1017">
        <f>'M&amp;A'!Q25*$F$8</f>
        <v>0</v>
      </c>
      <c r="R37" s="1017">
        <f>'M&amp;A'!R25*$F$8</f>
        <v>0</v>
      </c>
      <c r="S37" s="1017">
        <f>'M&amp;A'!S25*$F$8</f>
        <v>0</v>
      </c>
      <c r="T37" s="1017"/>
      <c r="U37" s="339"/>
      <c r="Z37" s="779"/>
      <c r="AA37" s="779"/>
      <c r="AB37" s="779"/>
      <c r="AC37" s="779"/>
      <c r="AD37" s="779"/>
      <c r="AE37" s="779"/>
      <c r="AF37" s="779"/>
      <c r="AG37" s="779"/>
      <c r="AH37" s="779"/>
      <c r="AI37" s="779"/>
      <c r="AJ37" s="779"/>
      <c r="AK37" s="779"/>
      <c r="AL37" s="779"/>
      <c r="AM37" s="779"/>
      <c r="AN37" s="779"/>
      <c r="AO37" s="779"/>
    </row>
    <row r="38" spans="2:41" s="321" customFormat="1" ht="15" customHeight="1" x14ac:dyDescent="0.25">
      <c r="B38" s="318"/>
      <c r="C38" s="318"/>
      <c r="D38" s="854" t="s">
        <v>605</v>
      </c>
      <c r="E38" s="362"/>
      <c r="F38" s="362"/>
      <c r="G38" s="362"/>
      <c r="H38" s="362"/>
      <c r="I38" s="1010">
        <f>I36+I37</f>
        <v>0</v>
      </c>
      <c r="J38" s="1010">
        <f t="shared" ref="J38" si="30">J36+J37</f>
        <v>-16</v>
      </c>
      <c r="K38" s="1010">
        <f t="shared" ref="K38" si="31">K36+K37</f>
        <v>-19</v>
      </c>
      <c r="L38" s="1010">
        <f t="shared" ref="L38" si="32">L36+L37</f>
        <v>-18</v>
      </c>
      <c r="M38" s="1010">
        <f t="shared" ref="M38" si="33">M36+M37</f>
        <v>-16</v>
      </c>
      <c r="N38" s="1010">
        <f t="shared" ref="N38" si="34">N36+N37</f>
        <v>-18.079999999999998</v>
      </c>
      <c r="O38" s="1010">
        <f t="shared" ref="O38" si="35">O36+O37</f>
        <v>-20.072867999999996</v>
      </c>
      <c r="P38" s="1010">
        <f t="shared" ref="P38" si="36">P36+P37</f>
        <v>-22.278329679999995</v>
      </c>
      <c r="Q38" s="1010">
        <f t="shared" ref="Q38" si="37">Q36+Q37</f>
        <v>-24.717979927599988</v>
      </c>
      <c r="R38" s="1010">
        <f t="shared" ref="R38" si="38">R36+R37</f>
        <v>-27.415435467983986</v>
      </c>
      <c r="S38" s="1010">
        <f t="shared" ref="S38" si="39">S36+S37</f>
        <v>-30.396495588091383</v>
      </c>
      <c r="T38" s="335"/>
      <c r="U38" s="363"/>
      <c r="Z38" s="779"/>
      <c r="AA38" s="779"/>
      <c r="AB38" s="779"/>
      <c r="AC38" s="779"/>
      <c r="AD38" s="779"/>
      <c r="AE38" s="779"/>
      <c r="AF38" s="779"/>
      <c r="AG38" s="779"/>
      <c r="AH38" s="779"/>
      <c r="AI38" s="779"/>
      <c r="AJ38" s="779"/>
      <c r="AK38" s="779"/>
      <c r="AL38" s="779"/>
      <c r="AM38" s="779"/>
      <c r="AN38" s="779"/>
      <c r="AO38" s="779"/>
    </row>
    <row r="39" spans="2:41" s="321" customFormat="1" ht="15" customHeight="1" x14ac:dyDescent="0.25">
      <c r="B39" s="318"/>
      <c r="C39" s="318"/>
      <c r="D39" s="338" t="s">
        <v>602</v>
      </c>
      <c r="I39" s="988"/>
      <c r="J39" s="988"/>
      <c r="K39" s="988"/>
      <c r="L39" s="988"/>
      <c r="M39" s="988"/>
      <c r="N39" s="936"/>
      <c r="O39" s="1017"/>
      <c r="P39" s="1017"/>
      <c r="Q39" s="1017"/>
      <c r="R39" s="1017"/>
      <c r="S39" s="936"/>
      <c r="T39" s="335"/>
      <c r="U39" s="339"/>
      <c r="Z39" s="779"/>
      <c r="AA39" s="779"/>
      <c r="AB39" s="779"/>
      <c r="AC39" s="779"/>
      <c r="AD39" s="779"/>
      <c r="AE39" s="779"/>
      <c r="AF39" s="779"/>
      <c r="AG39" s="779"/>
      <c r="AH39" s="779"/>
      <c r="AI39" s="779"/>
      <c r="AJ39" s="779"/>
      <c r="AK39" s="779"/>
      <c r="AL39" s="779"/>
      <c r="AM39" s="779"/>
      <c r="AN39" s="779"/>
      <c r="AO39" s="779"/>
    </row>
    <row r="40" spans="2:41" s="321" customFormat="1" ht="15" customHeight="1" x14ac:dyDescent="0.25">
      <c r="B40" s="318"/>
      <c r="C40" s="318"/>
      <c r="D40" s="338"/>
      <c r="I40" s="988"/>
      <c r="J40" s="988"/>
      <c r="K40" s="988"/>
      <c r="L40" s="988"/>
      <c r="M40" s="988"/>
      <c r="N40" s="936"/>
      <c r="O40" s="936"/>
      <c r="P40" s="936"/>
      <c r="Q40" s="936"/>
      <c r="R40" s="936"/>
      <c r="S40" s="936"/>
      <c r="T40" s="335"/>
      <c r="U40" s="339"/>
      <c r="Z40" s="779"/>
      <c r="AA40" s="779"/>
      <c r="AB40" s="779"/>
      <c r="AC40" s="779"/>
      <c r="AD40" s="779"/>
      <c r="AE40" s="779"/>
      <c r="AF40" s="779"/>
      <c r="AG40" s="779"/>
      <c r="AH40" s="779"/>
      <c r="AI40" s="779"/>
      <c r="AJ40" s="779"/>
      <c r="AK40" s="779"/>
      <c r="AL40" s="779"/>
      <c r="AM40" s="779"/>
      <c r="AN40" s="779"/>
      <c r="AO40" s="779"/>
    </row>
    <row r="41" spans="2:41" s="321" customFormat="1" ht="15" customHeight="1" x14ac:dyDescent="0.25">
      <c r="B41" s="318"/>
      <c r="C41" s="318"/>
      <c r="D41" s="1012" t="s">
        <v>579</v>
      </c>
      <c r="E41" s="1013"/>
      <c r="F41" s="1013"/>
      <c r="G41" s="1013"/>
      <c r="H41" s="1013"/>
      <c r="I41" s="1014"/>
      <c r="J41" s="1014"/>
      <c r="K41" s="1014"/>
      <c r="L41" s="1014"/>
      <c r="M41" s="1014"/>
      <c r="N41" s="1015"/>
      <c r="O41" s="1015"/>
      <c r="P41" s="1015"/>
      <c r="Q41" s="1015"/>
      <c r="R41" s="1015"/>
      <c r="S41" s="1015"/>
      <c r="T41" s="335"/>
      <c r="U41" s="339"/>
      <c r="Z41" s="779"/>
      <c r="AA41" s="779"/>
      <c r="AB41" s="779"/>
      <c r="AC41" s="779"/>
      <c r="AD41" s="779"/>
      <c r="AE41" s="779"/>
      <c r="AF41" s="779"/>
      <c r="AG41" s="779"/>
      <c r="AH41" s="779"/>
      <c r="AI41" s="779"/>
      <c r="AJ41" s="779"/>
      <c r="AK41" s="779"/>
      <c r="AL41" s="779"/>
      <c r="AM41" s="779"/>
      <c r="AN41" s="779"/>
      <c r="AO41" s="779"/>
    </row>
    <row r="42" spans="2:41" ht="15" customHeight="1" x14ac:dyDescent="0.25">
      <c r="B42" s="337"/>
      <c r="C42" s="337"/>
      <c r="D42" s="338" t="s">
        <v>604</v>
      </c>
      <c r="I42" s="1017">
        <f>'Standalone P&amp;L'!I38</f>
        <v>0</v>
      </c>
      <c r="J42" s="1017">
        <f>'Standalone P&amp;L'!J38</f>
        <v>-2.5</v>
      </c>
      <c r="K42" s="1017">
        <f>'Standalone P&amp;L'!K38</f>
        <v>-14</v>
      </c>
      <c r="L42" s="1017">
        <f>'Standalone P&amp;L'!L38</f>
        <v>-3</v>
      </c>
      <c r="M42" s="1017">
        <f>'Standalone P&amp;L'!M38</f>
        <v>-8.8800000000000061</v>
      </c>
      <c r="N42" s="1017">
        <f>'Standalone P&amp;L'!N38</f>
        <v>-11.309999999999997</v>
      </c>
      <c r="O42" s="1017">
        <f>'Standalone P&amp;L'!O38</f>
        <v>-12.780299999999983</v>
      </c>
      <c r="P42" s="1017">
        <f>'Standalone P&amp;L'!P38</f>
        <v>-14.441738999999989</v>
      </c>
      <c r="Q42" s="1017">
        <f>'Standalone P&amp;L'!Q38</f>
        <v>-16.319165069999979</v>
      </c>
      <c r="R42" s="1017">
        <f>'Standalone P&amp;L'!R38</f>
        <v>-18.440656529099986</v>
      </c>
      <c r="S42" s="1017">
        <f>'Standalone P&amp;L'!S38</f>
        <v>-20.837941877882962</v>
      </c>
      <c r="T42" s="329"/>
      <c r="U42" s="832"/>
    </row>
    <row r="43" spans="2:41" ht="15" customHeight="1" x14ac:dyDescent="0.25">
      <c r="B43" s="337"/>
      <c r="C43" s="337"/>
      <c r="D43" s="338" t="s">
        <v>131</v>
      </c>
      <c r="I43" s="1017">
        <f>'M&amp;A'!I27*$F$8</f>
        <v>0</v>
      </c>
      <c r="J43" s="1017">
        <f>'M&amp;A'!J27*$F$8</f>
        <v>0</v>
      </c>
      <c r="K43" s="1017">
        <f>'M&amp;A'!K27*$F$8</f>
        <v>0</v>
      </c>
      <c r="L43" s="1017">
        <f>'M&amp;A'!L27*$F$8</f>
        <v>0</v>
      </c>
      <c r="M43" s="1017">
        <f>'M&amp;A'!M27*$F$8</f>
        <v>0</v>
      </c>
      <c r="N43" s="1017">
        <f>'M&amp;A'!N27*$F$8</f>
        <v>0</v>
      </c>
      <c r="O43" s="1017">
        <f>'M&amp;A'!O27*$F$8</f>
        <v>0</v>
      </c>
      <c r="P43" s="1017">
        <f>'M&amp;A'!P27*$F$8</f>
        <v>0</v>
      </c>
      <c r="Q43" s="1017">
        <f>'M&amp;A'!Q27*$F$8</f>
        <v>0</v>
      </c>
      <c r="R43" s="1017">
        <f>'M&amp;A'!R27*$F$8</f>
        <v>0</v>
      </c>
      <c r="S43" s="1017">
        <f>'M&amp;A'!S27*$F$8</f>
        <v>0</v>
      </c>
      <c r="T43" s="329"/>
      <c r="U43" s="832"/>
    </row>
    <row r="44" spans="2:41" s="321" customFormat="1" ht="15" customHeight="1" x14ac:dyDescent="0.25">
      <c r="B44" s="318"/>
      <c r="C44" s="318"/>
      <c r="D44" s="854" t="s">
        <v>605</v>
      </c>
      <c r="E44" s="362"/>
      <c r="F44" s="362"/>
      <c r="G44" s="362"/>
      <c r="H44" s="362"/>
      <c r="I44" s="1010">
        <f>I42+I43</f>
        <v>0</v>
      </c>
      <c r="J44" s="1010">
        <f t="shared" ref="J44" si="40">J42+J43</f>
        <v>-2.5</v>
      </c>
      <c r="K44" s="1010">
        <f t="shared" ref="K44" si="41">K42+K43</f>
        <v>-14</v>
      </c>
      <c r="L44" s="1010">
        <f t="shared" ref="L44" si="42">L42+L43</f>
        <v>-3</v>
      </c>
      <c r="M44" s="1010">
        <f t="shared" ref="M44" si="43">M42+M43</f>
        <v>-8.8800000000000061</v>
      </c>
      <c r="N44" s="1010">
        <f t="shared" ref="N44" si="44">N42+N43</f>
        <v>-11.309999999999997</v>
      </c>
      <c r="O44" s="1010">
        <f t="shared" ref="O44" si="45">O42+O43</f>
        <v>-12.780299999999983</v>
      </c>
      <c r="P44" s="1010">
        <f t="shared" ref="P44" si="46">P42+P43</f>
        <v>-14.441738999999989</v>
      </c>
      <c r="Q44" s="1010">
        <f t="shared" ref="Q44" si="47">Q42+Q43</f>
        <v>-16.319165069999979</v>
      </c>
      <c r="R44" s="1010">
        <f t="shared" ref="R44" si="48">R42+R43</f>
        <v>-18.440656529099986</v>
      </c>
      <c r="S44" s="1010">
        <f t="shared" ref="S44" si="49">S42+S43</f>
        <v>-20.837941877882962</v>
      </c>
      <c r="T44" s="335"/>
      <c r="U44" s="339"/>
      <c r="Z44" s="779"/>
      <c r="AA44" s="779"/>
      <c r="AB44" s="779"/>
      <c r="AC44" s="779"/>
      <c r="AD44" s="779"/>
      <c r="AE44" s="779"/>
      <c r="AF44" s="779"/>
      <c r="AG44" s="779"/>
      <c r="AH44" s="779"/>
      <c r="AI44" s="779"/>
      <c r="AJ44" s="779"/>
      <c r="AK44" s="779"/>
      <c r="AL44" s="779"/>
      <c r="AM44" s="779"/>
      <c r="AN44" s="779"/>
      <c r="AO44" s="779"/>
    </row>
    <row r="45" spans="2:41" s="321" customFormat="1" ht="15" customHeight="1" x14ac:dyDescent="0.25">
      <c r="B45" s="318"/>
      <c r="C45" s="318"/>
      <c r="D45" s="338"/>
      <c r="I45" s="988"/>
      <c r="J45" s="988"/>
      <c r="K45" s="988"/>
      <c r="L45" s="988"/>
      <c r="M45" s="988"/>
      <c r="N45" s="936"/>
      <c r="O45" s="936"/>
      <c r="P45" s="936"/>
      <c r="Q45" s="936"/>
      <c r="R45" s="936"/>
      <c r="S45" s="936"/>
      <c r="T45" s="335"/>
      <c r="U45" s="339"/>
      <c r="Z45" s="779"/>
      <c r="AA45" s="779"/>
      <c r="AB45" s="779"/>
      <c r="AC45" s="779"/>
      <c r="AD45" s="779"/>
      <c r="AE45" s="779"/>
      <c r="AF45" s="779"/>
      <c r="AG45" s="779"/>
      <c r="AH45" s="779"/>
      <c r="AI45" s="779"/>
      <c r="AJ45" s="779"/>
      <c r="AK45" s="779"/>
      <c r="AL45" s="779"/>
      <c r="AM45" s="779"/>
      <c r="AN45" s="779"/>
      <c r="AO45" s="779"/>
    </row>
    <row r="46" spans="2:41" s="321" customFormat="1" ht="15" customHeight="1" x14ac:dyDescent="0.25">
      <c r="B46" s="318"/>
      <c r="C46" s="318"/>
      <c r="D46" s="1016" t="s">
        <v>581</v>
      </c>
      <c r="E46" s="351"/>
      <c r="F46" s="351"/>
      <c r="G46" s="351"/>
      <c r="H46" s="351"/>
      <c r="I46" s="1018">
        <f>'M&amp;A'!I31*$F$8</f>
        <v>0</v>
      </c>
      <c r="J46" s="1018">
        <f>'M&amp;A'!J31*$F$8</f>
        <v>0</v>
      </c>
      <c r="K46" s="1018">
        <f>'M&amp;A'!K31*$F$8</f>
        <v>0</v>
      </c>
      <c r="L46" s="1018">
        <f>'M&amp;A'!L31*$F$8</f>
        <v>0</v>
      </c>
      <c r="M46" s="1018">
        <f>'M&amp;A'!M31*$F$8</f>
        <v>0</v>
      </c>
      <c r="N46" s="1018">
        <f>'M&amp;A'!N31*$F$8</f>
        <v>0</v>
      </c>
      <c r="O46" s="1018">
        <f>'M&amp;A'!O31*$F$8</f>
        <v>0</v>
      </c>
      <c r="P46" s="1018">
        <f>'M&amp;A'!P31*$F$8</f>
        <v>0</v>
      </c>
      <c r="Q46" s="1018">
        <f>'M&amp;A'!Q31*$F$8</f>
        <v>0</v>
      </c>
      <c r="R46" s="1018">
        <f>'M&amp;A'!R31*$F$8</f>
        <v>0</v>
      </c>
      <c r="S46" s="1019">
        <f>'M&amp;A'!S31*$F$8</f>
        <v>0</v>
      </c>
      <c r="T46" s="335"/>
      <c r="U46" s="339"/>
      <c r="Z46" s="779"/>
      <c r="AA46" s="779"/>
      <c r="AB46" s="779"/>
      <c r="AC46" s="779"/>
      <c r="AD46" s="779"/>
      <c r="AE46" s="779"/>
      <c r="AF46" s="779"/>
      <c r="AG46" s="779"/>
      <c r="AH46" s="779"/>
      <c r="AI46" s="779"/>
      <c r="AJ46" s="779"/>
      <c r="AK46" s="779"/>
      <c r="AL46" s="779"/>
      <c r="AM46" s="779"/>
      <c r="AN46" s="779"/>
      <c r="AO46" s="779"/>
    </row>
    <row r="47" spans="2:41" s="321" customFormat="1" ht="15" customHeight="1" x14ac:dyDescent="0.25">
      <c r="B47" s="318"/>
      <c r="C47" s="318"/>
      <c r="D47" s="338"/>
      <c r="I47" s="988"/>
      <c r="J47" s="988"/>
      <c r="K47" s="988"/>
      <c r="L47" s="988"/>
      <c r="M47" s="988"/>
      <c r="N47" s="936"/>
      <c r="O47" s="936"/>
      <c r="P47" s="936"/>
      <c r="Q47" s="936"/>
      <c r="R47" s="936"/>
      <c r="S47" s="936"/>
      <c r="T47" s="335"/>
      <c r="U47" s="339"/>
      <c r="Z47" s="779"/>
      <c r="AA47" s="779"/>
      <c r="AB47" s="779"/>
      <c r="AC47" s="779"/>
      <c r="AD47" s="779"/>
      <c r="AE47" s="779"/>
      <c r="AF47" s="779"/>
      <c r="AG47" s="779"/>
      <c r="AH47" s="779"/>
      <c r="AI47" s="779"/>
      <c r="AJ47" s="779"/>
      <c r="AK47" s="779"/>
      <c r="AL47" s="779"/>
      <c r="AM47" s="779"/>
      <c r="AN47" s="779"/>
      <c r="AO47" s="779"/>
    </row>
    <row r="48" spans="2:41" ht="15" customHeight="1" x14ac:dyDescent="0.25">
      <c r="D48" s="367" t="s">
        <v>111</v>
      </c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</row>
    <row r="50" spans="4:19" ht="15" customHeight="1" x14ac:dyDescent="0.25">
      <c r="D50" s="321" t="s">
        <v>18</v>
      </c>
      <c r="E50" s="321"/>
      <c r="F50" s="321"/>
      <c r="G50" s="321"/>
      <c r="H50" s="321"/>
      <c r="I50" s="1044">
        <f>I20</f>
        <v>57</v>
      </c>
      <c r="J50" s="1044">
        <f t="shared" ref="J50:S50" si="50">J20</f>
        <v>87</v>
      </c>
      <c r="K50" s="1044">
        <f t="shared" si="50"/>
        <v>93</v>
      </c>
      <c r="L50" s="1044">
        <f t="shared" si="50"/>
        <v>99.228793103448524</v>
      </c>
      <c r="M50" s="1044">
        <f t="shared" si="50"/>
        <v>125</v>
      </c>
      <c r="N50" s="1044">
        <f t="shared" si="50"/>
        <v>130.28899999999999</v>
      </c>
      <c r="O50" s="1044">
        <f t="shared" si="50"/>
        <v>147.22656999999998</v>
      </c>
      <c r="P50" s="1044">
        <f t="shared" si="50"/>
        <v>166.36602409999995</v>
      </c>
      <c r="Q50" s="1044">
        <f t="shared" si="50"/>
        <v>187.99360723299992</v>
      </c>
      <c r="R50" s="1044">
        <f t="shared" si="50"/>
        <v>212.43277617328991</v>
      </c>
      <c r="S50" s="1044">
        <f t="shared" si="50"/>
        <v>240.04903707581755</v>
      </c>
    </row>
    <row r="51" spans="4:19" ht="15" customHeight="1" x14ac:dyDescent="0.25">
      <c r="D51" s="309" t="s">
        <v>488</v>
      </c>
      <c r="I51" s="1046">
        <f>I44</f>
        <v>0</v>
      </c>
      <c r="J51" s="1046">
        <f t="shared" ref="J51:S51" si="51">J44</f>
        <v>-2.5</v>
      </c>
      <c r="K51" s="1046">
        <f t="shared" si="51"/>
        <v>-14</v>
      </c>
      <c r="L51" s="1046">
        <f t="shared" si="51"/>
        <v>-3</v>
      </c>
      <c r="M51" s="1046">
        <f t="shared" si="51"/>
        <v>-8.8800000000000061</v>
      </c>
      <c r="N51" s="1046">
        <f t="shared" si="51"/>
        <v>-11.309999999999997</v>
      </c>
      <c r="O51" s="1046">
        <f t="shared" si="51"/>
        <v>-12.780299999999983</v>
      </c>
      <c r="P51" s="1046">
        <f t="shared" si="51"/>
        <v>-14.441738999999989</v>
      </c>
      <c r="Q51" s="1046">
        <f t="shared" si="51"/>
        <v>-16.319165069999979</v>
      </c>
      <c r="R51" s="1046">
        <f t="shared" si="51"/>
        <v>-18.440656529099986</v>
      </c>
      <c r="S51" s="1046">
        <f t="shared" si="51"/>
        <v>-20.837941877882962</v>
      </c>
    </row>
    <row r="52" spans="4:19" ht="15" customHeight="1" x14ac:dyDescent="0.25">
      <c r="D52" s="309" t="s">
        <v>462</v>
      </c>
      <c r="I52" s="1046">
        <f>I38</f>
        <v>0</v>
      </c>
      <c r="J52" s="1046">
        <f t="shared" ref="J52:S52" si="52">J38</f>
        <v>-16</v>
      </c>
      <c r="K52" s="1046">
        <f t="shared" si="52"/>
        <v>-19</v>
      </c>
      <c r="L52" s="1046">
        <f t="shared" si="52"/>
        <v>-18</v>
      </c>
      <c r="M52" s="1046">
        <f t="shared" si="52"/>
        <v>-16</v>
      </c>
      <c r="N52" s="1046">
        <f t="shared" si="52"/>
        <v>-18.079999999999998</v>
      </c>
      <c r="O52" s="1046">
        <f t="shared" si="52"/>
        <v>-20.072867999999996</v>
      </c>
      <c r="P52" s="1046">
        <f t="shared" si="52"/>
        <v>-22.278329679999995</v>
      </c>
      <c r="Q52" s="1046">
        <f t="shared" si="52"/>
        <v>-24.717979927599988</v>
      </c>
      <c r="R52" s="1046">
        <f t="shared" si="52"/>
        <v>-27.415435467983986</v>
      </c>
      <c r="S52" s="1046">
        <f t="shared" si="52"/>
        <v>-30.396495588091383</v>
      </c>
    </row>
    <row r="53" spans="4:19" ht="15" customHeight="1" x14ac:dyDescent="0.25">
      <c r="D53" s="332" t="s">
        <v>550</v>
      </c>
      <c r="E53" s="332"/>
      <c r="F53" s="332"/>
      <c r="G53" s="332"/>
      <c r="H53" s="332"/>
      <c r="I53" s="1045">
        <f>'Standalone P&amp;L'!I60</f>
        <v>0</v>
      </c>
      <c r="J53" s="1045">
        <f>'Standalone P&amp;L'!J60</f>
        <v>0</v>
      </c>
      <c r="K53" s="1045">
        <f>'Standalone P&amp;L'!K60</f>
        <v>0</v>
      </c>
      <c r="L53" s="1045">
        <f>'Standalone P&amp;L'!L60</f>
        <v>0</v>
      </c>
      <c r="M53" s="1045">
        <f>'Standalone P&amp;L'!M60</f>
        <v>0</v>
      </c>
      <c r="N53" s="1045">
        <f>'Standalone P&amp;L'!N60</f>
        <v>0</v>
      </c>
      <c r="O53" s="1045">
        <f>'Standalone P&amp;L'!O60</f>
        <v>0</v>
      </c>
      <c r="P53" s="1045">
        <f>'Standalone P&amp;L'!P60</f>
        <v>0</v>
      </c>
      <c r="Q53" s="1045">
        <f>'Standalone P&amp;L'!Q60</f>
        <v>0</v>
      </c>
      <c r="R53" s="1045">
        <f>'Standalone P&amp;L'!R60</f>
        <v>0</v>
      </c>
      <c r="S53" s="1045">
        <f>'Standalone P&amp;L'!S60</f>
        <v>0</v>
      </c>
    </row>
    <row r="54" spans="4:19" ht="15" customHeight="1" x14ac:dyDescent="0.25">
      <c r="D54" s="309" t="s">
        <v>513</v>
      </c>
      <c r="I54" s="1213">
        <f>'Standalone P&amp;L'!I61</f>
        <v>0</v>
      </c>
      <c r="J54" s="1213">
        <f>'Standalone P&amp;L'!J61</f>
        <v>0</v>
      </c>
      <c r="K54" s="1213">
        <f>'Standalone P&amp;L'!K61</f>
        <v>0</v>
      </c>
      <c r="L54" s="1213">
        <f>'Standalone P&amp;L'!L61</f>
        <v>0</v>
      </c>
      <c r="M54" s="1213">
        <f>'Standalone P&amp;L'!M61</f>
        <v>0</v>
      </c>
      <c r="N54" s="1213">
        <f>'Standalone P&amp;L'!N61</f>
        <v>0</v>
      </c>
      <c r="O54" s="1213">
        <f>'Standalone P&amp;L'!O61</f>
        <v>0</v>
      </c>
      <c r="P54" s="1213">
        <f>'Standalone P&amp;L'!P61</f>
        <v>0</v>
      </c>
      <c r="Q54" s="1213">
        <f>'Standalone P&amp;L'!Q61</f>
        <v>0</v>
      </c>
      <c r="R54" s="1213">
        <f>'Standalone P&amp;L'!R61</f>
        <v>0</v>
      </c>
      <c r="S54" s="1213">
        <f>'Standalone P&amp;L'!S61</f>
        <v>0</v>
      </c>
    </row>
    <row r="55" spans="4:19" ht="15" customHeight="1" x14ac:dyDescent="0.25">
      <c r="D55" s="362" t="s">
        <v>489</v>
      </c>
      <c r="E55" s="362"/>
      <c r="F55" s="362"/>
      <c r="G55" s="362"/>
      <c r="H55" s="362"/>
      <c r="I55" s="366">
        <f t="shared" ref="I55:S55" si="53">I50+I51+I52+I53+I54</f>
        <v>57</v>
      </c>
      <c r="J55" s="366">
        <f t="shared" si="53"/>
        <v>68.5</v>
      </c>
      <c r="K55" s="366">
        <f t="shared" si="53"/>
        <v>60</v>
      </c>
      <c r="L55" s="366">
        <f t="shared" si="53"/>
        <v>78.228793103448524</v>
      </c>
      <c r="M55" s="366">
        <f t="shared" si="53"/>
        <v>100.11999999999999</v>
      </c>
      <c r="N55" s="366">
        <f t="shared" si="53"/>
        <v>100.89899999999999</v>
      </c>
      <c r="O55" s="366">
        <f t="shared" si="53"/>
        <v>114.373402</v>
      </c>
      <c r="P55" s="366">
        <f t="shared" si="53"/>
        <v>129.64595541999998</v>
      </c>
      <c r="Q55" s="366">
        <f t="shared" si="53"/>
        <v>146.95646223539995</v>
      </c>
      <c r="R55" s="366">
        <f t="shared" si="53"/>
        <v>166.57668417620593</v>
      </c>
      <c r="S55" s="366">
        <f t="shared" si="53"/>
        <v>188.81459960984319</v>
      </c>
    </row>
    <row r="56" spans="4:19" ht="15" customHeight="1" x14ac:dyDescent="0.25">
      <c r="D56" s="309" t="s">
        <v>490</v>
      </c>
      <c r="I56" s="356"/>
      <c r="J56" s="356"/>
      <c r="K56" s="356"/>
      <c r="L56" s="356"/>
      <c r="M56" s="1067">
        <f t="shared" ref="M56:S56" si="54">M55/M50</f>
        <v>0.80095999999999989</v>
      </c>
      <c r="N56" s="1067">
        <f t="shared" si="54"/>
        <v>0.77442454850371101</v>
      </c>
      <c r="O56" s="1067">
        <f t="shared" si="54"/>
        <v>0.77685299603189839</v>
      </c>
      <c r="P56" s="1067">
        <f t="shared" si="54"/>
        <v>0.77928144356008577</v>
      </c>
      <c r="Q56" s="1067">
        <f t="shared" si="54"/>
        <v>0.78170989108827305</v>
      </c>
      <c r="R56" s="1067">
        <f t="shared" si="54"/>
        <v>0.78413833861646032</v>
      </c>
      <c r="S56" s="1067">
        <f t="shared" si="54"/>
        <v>0.7865667861446477</v>
      </c>
    </row>
    <row r="58" spans="4:19" ht="15" customHeight="1" x14ac:dyDescent="0.25">
      <c r="D58" s="319" t="s">
        <v>652</v>
      </c>
      <c r="E58" s="319"/>
    </row>
    <row r="59" spans="4:19" ht="15" customHeight="1" x14ac:dyDescent="0.25">
      <c r="D59" s="319" t="s">
        <v>604</v>
      </c>
      <c r="E59" s="1270">
        <f>SUM(M42:S42,M36:S36,M18:S18)</f>
        <v>947.38610344144899</v>
      </c>
      <c r="F59" s="1273" t="b">
        <f>SUM('Standalone P&amp;L'!M62:S62)=E59</f>
        <v>1</v>
      </c>
    </row>
    <row r="60" spans="4:19" ht="15" customHeight="1" x14ac:dyDescent="0.25">
      <c r="D60" s="319" t="s">
        <v>131</v>
      </c>
      <c r="E60" s="1270">
        <f>SUM(M43:S43,M37:S37,M19:S19)</f>
        <v>0</v>
      </c>
      <c r="F60" s="1273" t="b">
        <f>SUM('M&amp;A'!N25:S25,'M&amp;A'!N18:S18,'M&amp;A'!N27:S27)=E60</f>
        <v>1</v>
      </c>
    </row>
    <row r="61" spans="4:19" ht="15" customHeight="1" x14ac:dyDescent="0.25">
      <c r="D61" s="1271" t="s">
        <v>283</v>
      </c>
      <c r="E61" s="1272">
        <f>E60+E59</f>
        <v>947.38610344144899</v>
      </c>
      <c r="F61" s="1273" t="b">
        <f>E61=SUM(M55:S55)</f>
        <v>1</v>
      </c>
    </row>
    <row r="62" spans="4:19" ht="15" customHeight="1" x14ac:dyDescent="0.25">
      <c r="D62" s="319" t="s">
        <v>653</v>
      </c>
      <c r="E62" s="1270">
        <f>SUM(N46:S46)</f>
        <v>0</v>
      </c>
      <c r="F62" s="1273" t="b">
        <f>E62=SUM('M&amp;A'!N31:S31)</f>
        <v>1</v>
      </c>
    </row>
    <row r="63" spans="4:19" ht="15" customHeight="1" x14ac:dyDescent="0.25">
      <c r="D63" s="1271" t="s">
        <v>283</v>
      </c>
      <c r="E63" s="1272">
        <f>E62+E61</f>
        <v>947.38610344144899</v>
      </c>
    </row>
  </sheetData>
  <conditionalFormatting sqref="E2">
    <cfRule type="cellIs" dxfId="7" priority="2" operator="equal">
      <formula>TRUE</formula>
    </cfRule>
  </conditionalFormatting>
  <conditionalFormatting sqref="F59:F62">
    <cfRule type="cellIs" dxfId="6" priority="1" operator="equal">
      <formula>TRUE</formula>
    </cfRule>
  </conditionalFormatting>
  <pageMargins left="0.7" right="0.7" top="0.75" bottom="0.75" header="0.3" footer="0.3"/>
  <pageSetup paperSize="9" scale="5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F8E89-965D-4E13-9131-BBFE098E518E}">
  <sheetPr>
    <tabColor rgb="FFCCFFCC"/>
    <pageSetUpPr fitToPage="1"/>
  </sheetPr>
  <dimension ref="A1:BG70"/>
  <sheetViews>
    <sheetView showGridLines="0" view="pageBreakPreview" zoomScale="85" zoomScaleNormal="100" zoomScaleSheetLayoutView="85" workbookViewId="0">
      <pane xSplit="8" ySplit="6" topLeftCell="N10" activePane="bottomRight" state="frozen"/>
      <selection activeCell="N13" sqref="N13"/>
      <selection pane="topRight" activeCell="N13" sqref="N13"/>
      <selection pane="bottomLeft" activeCell="N13" sqref="N13"/>
      <selection pane="bottomRight" activeCell="Z24" sqref="Z24"/>
    </sheetView>
  </sheetViews>
  <sheetFormatPr defaultColWidth="0" defaultRowHeight="15" customHeight="1" outlineLevelRow="1" x14ac:dyDescent="0.25"/>
  <cols>
    <col min="1" max="1" width="1.6640625" style="309" customWidth="1"/>
    <col min="2" max="2" width="3.44140625" style="318" customWidth="1"/>
    <col min="3" max="3" width="1.6640625" style="318" customWidth="1"/>
    <col min="4" max="4" width="32.6640625" style="309" customWidth="1"/>
    <col min="5" max="5" width="7" style="309" customWidth="1"/>
    <col min="6" max="7" width="8.88671875" style="309" customWidth="1"/>
    <col min="8" max="8" width="3.44140625" style="309" customWidth="1"/>
    <col min="9" max="19" width="9.109375" style="309" customWidth="1"/>
    <col min="20" max="20" width="3.44140625" style="309" customWidth="1"/>
    <col min="21" max="21" width="9.109375" style="309" customWidth="1"/>
    <col min="22" max="25" width="3.44140625" style="309" customWidth="1"/>
    <col min="26" max="31" width="9.109375" style="320" customWidth="1"/>
    <col min="32" max="32" width="3.44140625" style="320" customWidth="1"/>
    <col min="33" max="38" width="9.109375" style="320" customWidth="1"/>
    <col min="39" max="39" width="3.44140625" style="320" customWidth="1"/>
    <col min="40" max="59" width="0" style="309" hidden="1" customWidth="1"/>
    <col min="60" max="16384" width="9.109375" style="309" hidden="1"/>
  </cols>
  <sheetData>
    <row r="1" spans="2:39" ht="15" customHeight="1" x14ac:dyDescent="0.25">
      <c r="B1" s="310"/>
      <c r="C1" s="310"/>
      <c r="F1" s="779" t="s">
        <v>278</v>
      </c>
      <c r="G1" s="779" t="s">
        <v>650</v>
      </c>
    </row>
    <row r="2" spans="2:39" ht="15" customHeight="1" x14ac:dyDescent="0.25">
      <c r="B2" s="311"/>
      <c r="C2" s="311"/>
      <c r="D2" s="1265" t="s">
        <v>651</v>
      </c>
      <c r="E2" s="319" t="b">
        <f ca="1">Cover!D8</f>
        <v>1</v>
      </c>
      <c r="F2" s="1266">
        <f ca="1">LBO!N2</f>
        <v>0.19445137381553648</v>
      </c>
      <c r="G2" s="1267">
        <f ca="1">LBO!O2</f>
        <v>2.4325052361629074</v>
      </c>
    </row>
    <row r="3" spans="2:39" s="315" customFormat="1" ht="15" customHeight="1" x14ac:dyDescent="0.25">
      <c r="B3" s="310"/>
      <c r="C3" s="310"/>
      <c r="D3" s="347" t="str">
        <f>name</f>
        <v>Marle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Z3" s="700"/>
      <c r="AA3" s="700"/>
      <c r="AB3" s="700"/>
      <c r="AC3" s="700"/>
      <c r="AD3" s="700"/>
      <c r="AE3" s="700"/>
      <c r="AF3" s="700"/>
      <c r="AG3" s="700"/>
      <c r="AH3" s="700"/>
      <c r="AI3" s="700"/>
      <c r="AJ3" s="700"/>
      <c r="AK3" s="700"/>
      <c r="AL3" s="700"/>
      <c r="AM3" s="700"/>
    </row>
    <row r="4" spans="2:39" ht="15" customHeight="1" x14ac:dyDescent="0.25">
      <c r="B4" s="311"/>
      <c r="C4" s="311"/>
      <c r="D4" s="312" t="str">
        <f ca="1">RIGHT(CELL("filename",D4),LEN(CELL("filename",D4))-FIND("]",CELL("filename",D4)))</f>
        <v>Standalone P&amp;L</v>
      </c>
      <c r="I4" s="1264"/>
      <c r="J4" s="1264"/>
      <c r="K4" s="1264"/>
      <c r="L4" s="1264"/>
      <c r="M4" s="1261">
        <f>FYE</f>
        <v>46295</v>
      </c>
      <c r="N4" s="1264"/>
      <c r="O4" s="1264"/>
      <c r="P4" s="1264"/>
      <c r="Q4" s="1264"/>
      <c r="R4" s="1264"/>
      <c r="S4" s="1264"/>
      <c r="Z4" s="320">
        <v>1</v>
      </c>
      <c r="AA4" s="320">
        <f t="shared" ref="AA4:AE4" si="0">Z4+1</f>
        <v>2</v>
      </c>
      <c r="AB4" s="320">
        <f t="shared" si="0"/>
        <v>3</v>
      </c>
      <c r="AC4" s="320">
        <f t="shared" si="0"/>
        <v>4</v>
      </c>
      <c r="AD4" s="320">
        <f t="shared" si="0"/>
        <v>5</v>
      </c>
      <c r="AE4" s="320">
        <f t="shared" si="0"/>
        <v>6</v>
      </c>
      <c r="AG4" s="320">
        <v>1</v>
      </c>
      <c r="AH4" s="320">
        <f t="shared" ref="AH4:AL4" si="1">AG4+1</f>
        <v>2</v>
      </c>
      <c r="AI4" s="320">
        <f t="shared" si="1"/>
        <v>3</v>
      </c>
      <c r="AJ4" s="320">
        <f t="shared" si="1"/>
        <v>4</v>
      </c>
      <c r="AK4" s="320">
        <f t="shared" si="1"/>
        <v>5</v>
      </c>
      <c r="AL4" s="320">
        <f t="shared" si="1"/>
        <v>6</v>
      </c>
    </row>
    <row r="5" spans="2:39" ht="15" customHeight="1" x14ac:dyDescent="0.25">
      <c r="D5" s="312"/>
      <c r="G5" s="319"/>
      <c r="I5" s="1260">
        <f>J5-1</f>
        <v>-4</v>
      </c>
      <c r="J5" s="1260">
        <f>K5-1</f>
        <v>-3</v>
      </c>
      <c r="K5" s="1260">
        <f>L5-1</f>
        <v>-2</v>
      </c>
      <c r="L5" s="1260">
        <f>M5-1</f>
        <v>-1</v>
      </c>
      <c r="M5" s="1260">
        <v>0</v>
      </c>
      <c r="N5" s="1260">
        <f t="shared" ref="N5:S5" si="2">M5+1</f>
        <v>1</v>
      </c>
      <c r="O5" s="1260">
        <f t="shared" si="2"/>
        <v>2</v>
      </c>
      <c r="P5" s="1260">
        <f t="shared" si="2"/>
        <v>3</v>
      </c>
      <c r="Q5" s="1260">
        <f t="shared" si="2"/>
        <v>4</v>
      </c>
      <c r="R5" s="1260">
        <f t="shared" si="2"/>
        <v>5</v>
      </c>
      <c r="S5" s="1260">
        <f t="shared" si="2"/>
        <v>6</v>
      </c>
      <c r="U5" s="325" t="s">
        <v>56</v>
      </c>
      <c r="Z5" s="1347" t="str">
        <f>$D$8</f>
        <v>Management Case</v>
      </c>
      <c r="AA5" s="1347"/>
      <c r="AB5" s="1347"/>
      <c r="AC5" s="1347"/>
      <c r="AD5" s="1347"/>
      <c r="AE5" s="1347"/>
      <c r="AG5" s="1347"/>
      <c r="AH5" s="1347"/>
      <c r="AI5" s="1347"/>
      <c r="AJ5" s="1347"/>
      <c r="AK5" s="1347"/>
      <c r="AL5" s="1347"/>
    </row>
    <row r="6" spans="2:39" ht="15" customHeight="1" x14ac:dyDescent="0.25">
      <c r="D6" s="312"/>
      <c r="I6" s="322">
        <f>EOMONTH($M$6,I5*12)</f>
        <v>44834</v>
      </c>
      <c r="J6" s="322">
        <f>EOMONTH($M$6,J5*12)</f>
        <v>45199</v>
      </c>
      <c r="K6" s="322">
        <f>EOMONTH($M$6,K5*12)</f>
        <v>45565</v>
      </c>
      <c r="L6" s="322">
        <f>EOMONTH($M$6,L5*12)</f>
        <v>45930</v>
      </c>
      <c r="M6" s="323">
        <f>M4</f>
        <v>46295</v>
      </c>
      <c r="N6" s="324">
        <f t="shared" ref="N6:S6" si="3">EOMONTH($M$6,N5*12)</f>
        <v>46660</v>
      </c>
      <c r="O6" s="324">
        <f t="shared" si="3"/>
        <v>47026</v>
      </c>
      <c r="P6" s="324">
        <f t="shared" si="3"/>
        <v>47391</v>
      </c>
      <c r="Q6" s="324">
        <f t="shared" si="3"/>
        <v>47756</v>
      </c>
      <c r="R6" s="324">
        <f t="shared" si="3"/>
        <v>48121</v>
      </c>
      <c r="S6" s="324">
        <f t="shared" si="3"/>
        <v>48487</v>
      </c>
      <c r="U6" s="355" t="str">
        <f>+TEXT(M6,"yy")&amp;"-"&amp;TEXT(R6,"yy")</f>
        <v>26-31</v>
      </c>
      <c r="Z6" s="324">
        <f t="shared" ref="Z6:AE6" si="4">N6</f>
        <v>46660</v>
      </c>
      <c r="AA6" s="324">
        <f t="shared" si="4"/>
        <v>47026</v>
      </c>
      <c r="AB6" s="324">
        <f t="shared" si="4"/>
        <v>47391</v>
      </c>
      <c r="AC6" s="324">
        <f t="shared" si="4"/>
        <v>47756</v>
      </c>
      <c r="AD6" s="324">
        <f t="shared" si="4"/>
        <v>48121</v>
      </c>
      <c r="AE6" s="324">
        <f t="shared" si="4"/>
        <v>48487</v>
      </c>
      <c r="AG6" s="324">
        <f t="shared" ref="AG6:AL6" si="5">Z6</f>
        <v>46660</v>
      </c>
      <c r="AH6" s="324">
        <f t="shared" si="5"/>
        <v>47026</v>
      </c>
      <c r="AI6" s="324">
        <f t="shared" si="5"/>
        <v>47391</v>
      </c>
      <c r="AJ6" s="324">
        <f t="shared" si="5"/>
        <v>47756</v>
      </c>
      <c r="AK6" s="324">
        <f t="shared" si="5"/>
        <v>48121</v>
      </c>
      <c r="AL6" s="324">
        <f t="shared" si="5"/>
        <v>48487</v>
      </c>
    </row>
    <row r="7" spans="2:39" ht="15" customHeight="1" x14ac:dyDescent="0.25">
      <c r="B7" s="326"/>
      <c r="C7" s="326"/>
      <c r="D7" s="350" t="str">
        <f ca="1">OFFSET(D7,F7,0)</f>
        <v>Advent Base Case</v>
      </c>
      <c r="E7" s="989"/>
      <c r="F7" s="990">
        <f>LBO!AC30</f>
        <v>2</v>
      </c>
      <c r="I7" s="1262" t="s">
        <v>320</v>
      </c>
      <c r="J7" s="1260"/>
      <c r="K7" s="1260"/>
      <c r="L7" s="1260"/>
      <c r="M7" s="1263" t="e">
        <f>CHOOSE($F$7,#REF!,#REF!)</f>
        <v>#REF!</v>
      </c>
      <c r="N7" s="1263">
        <f t="shared" ref="N7:S7" si="6">CHOOSE($F$7,Z7,AG7)</f>
        <v>0</v>
      </c>
      <c r="O7" s="1263">
        <f t="shared" si="6"/>
        <v>0</v>
      </c>
      <c r="P7" s="1263">
        <f t="shared" si="6"/>
        <v>0</v>
      </c>
      <c r="Q7" s="1263">
        <f t="shared" si="6"/>
        <v>0</v>
      </c>
      <c r="R7" s="1263">
        <f t="shared" si="6"/>
        <v>0</v>
      </c>
      <c r="S7" s="1263">
        <f t="shared" si="6"/>
        <v>0</v>
      </c>
      <c r="T7" s="320"/>
    </row>
    <row r="8" spans="2:39" s="320" customFormat="1" ht="15" customHeight="1" outlineLevel="1" x14ac:dyDescent="0.25">
      <c r="B8" s="326"/>
      <c r="C8" s="326"/>
      <c r="D8" s="309" t="s">
        <v>637</v>
      </c>
      <c r="E8" s="309"/>
      <c r="F8" s="320">
        <v>1</v>
      </c>
    </row>
    <row r="9" spans="2:39" ht="15" customHeight="1" outlineLevel="1" x14ac:dyDescent="0.25">
      <c r="D9" s="309" t="s">
        <v>636</v>
      </c>
      <c r="F9" s="320">
        <f>F8+1</f>
        <v>2</v>
      </c>
    </row>
    <row r="11" spans="2:39" ht="15" customHeight="1" x14ac:dyDescent="0.25">
      <c r="B11" s="765">
        <f ca="1">MAX(OFFSET($B$1,0,0,ROW(B11)-1))+1</f>
        <v>1</v>
      </c>
      <c r="C11" s="349"/>
      <c r="D11" s="344" t="s">
        <v>316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345"/>
      <c r="T11" s="345"/>
      <c r="U11" s="345"/>
      <c r="V11" s="345"/>
    </row>
    <row r="12" spans="2:39" ht="15" customHeight="1" x14ac:dyDescent="0.25"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</row>
    <row r="13" spans="2:39" ht="15" customHeight="1" x14ac:dyDescent="0.25">
      <c r="D13" s="352" t="s">
        <v>618</v>
      </c>
      <c r="E13" s="353"/>
      <c r="F13" s="353"/>
      <c r="G13" s="353"/>
      <c r="H13" s="353"/>
      <c r="I13" s="354"/>
      <c r="J13" s="354"/>
      <c r="K13" s="354"/>
      <c r="L13" s="354"/>
      <c r="M13" s="1070"/>
      <c r="N13" s="1070"/>
      <c r="O13" s="1070"/>
      <c r="P13" s="1070"/>
      <c r="Q13" s="1070"/>
      <c r="R13" s="1070"/>
      <c r="S13" s="1070"/>
      <c r="T13" s="354"/>
      <c r="U13" s="354"/>
      <c r="V13" s="354"/>
    </row>
    <row r="14" spans="2:39" s="330" customFormat="1" ht="15" customHeight="1" x14ac:dyDescent="0.25">
      <c r="B14" s="318"/>
      <c r="C14" s="318"/>
      <c r="D14" s="358"/>
      <c r="E14" s="359"/>
      <c r="F14" s="359"/>
      <c r="G14" s="359"/>
      <c r="H14" s="359"/>
      <c r="I14" s="360"/>
      <c r="J14" s="360"/>
      <c r="K14" s="360"/>
      <c r="L14" s="360"/>
      <c r="M14" s="360"/>
      <c r="N14" s="1057"/>
      <c r="O14" s="360"/>
      <c r="P14" s="360"/>
      <c r="Q14" s="360"/>
      <c r="R14" s="360"/>
      <c r="S14" s="360"/>
      <c r="T14" s="360"/>
      <c r="U14" s="360"/>
      <c r="V14" s="360"/>
      <c r="Z14" s="320"/>
      <c r="AA14" s="320"/>
      <c r="AB14" s="320"/>
      <c r="AC14" s="320"/>
      <c r="AD14" s="320"/>
      <c r="AE14" s="320"/>
      <c r="AF14" s="778"/>
      <c r="AG14" s="778"/>
      <c r="AH14" s="778"/>
      <c r="AI14" s="778"/>
      <c r="AJ14" s="778"/>
      <c r="AK14" s="778"/>
      <c r="AL14" s="778"/>
      <c r="AM14" s="778"/>
    </row>
    <row r="15" spans="2:39" s="829" customFormat="1" ht="15" customHeight="1" x14ac:dyDescent="0.25">
      <c r="B15" s="318"/>
      <c r="C15" s="318"/>
      <c r="D15" s="829" t="s">
        <v>176</v>
      </c>
      <c r="I15" s="1356">
        <v>147</v>
      </c>
      <c r="J15" s="1356">
        <v>216</v>
      </c>
      <c r="K15" s="1356">
        <v>256</v>
      </c>
      <c r="L15" s="1356">
        <v>260.39999999999998</v>
      </c>
      <c r="M15" s="1356">
        <v>290</v>
      </c>
      <c r="N15" s="1357">
        <f t="shared" ref="N15:S15" si="7">M15*(1+N16)</f>
        <v>327.7</v>
      </c>
      <c r="O15" s="1357">
        <f t="shared" si="7"/>
        <v>370.30099999999993</v>
      </c>
      <c r="P15" s="1357">
        <f t="shared" si="7"/>
        <v>418.4401299999999</v>
      </c>
      <c r="Q15" s="1357">
        <f t="shared" si="7"/>
        <v>472.83734689999983</v>
      </c>
      <c r="R15" s="1357">
        <f t="shared" si="7"/>
        <v>534.30620199699979</v>
      </c>
      <c r="S15" s="1357">
        <f t="shared" si="7"/>
        <v>603.76600825660967</v>
      </c>
      <c r="T15" s="364"/>
      <c r="U15" s="1040">
        <f t="shared" ref="U15" si="8">IFERROR((R15/M15)^(1/($R$5-$M$5))-1,"N/A")</f>
        <v>0.12999999999999989</v>
      </c>
      <c r="V15" s="364"/>
      <c r="Z15" s="1366"/>
      <c r="AA15" s="1366"/>
      <c r="AB15" s="1366"/>
      <c r="AC15" s="1366"/>
      <c r="AD15" s="1366"/>
      <c r="AE15" s="1366"/>
      <c r="AF15" s="830"/>
      <c r="AG15" s="1227"/>
      <c r="AH15" s="1227"/>
      <c r="AI15" s="1227"/>
      <c r="AJ15" s="1227"/>
      <c r="AK15" s="1227"/>
      <c r="AL15" s="1227"/>
      <c r="AM15" s="830"/>
    </row>
    <row r="16" spans="2:39" s="1060" customFormat="1" ht="15" customHeight="1" x14ac:dyDescent="0.25">
      <c r="B16" s="996"/>
      <c r="C16" s="996"/>
      <c r="D16" s="1224" t="s">
        <v>333</v>
      </c>
      <c r="E16" s="1063"/>
      <c r="F16" s="1063"/>
      <c r="G16" s="1063"/>
      <c r="H16" s="1063"/>
      <c r="I16" s="1353" t="str">
        <f t="shared" ref="I16:K16" si="9">IFERROR(I15/H15-1,"n.a.")</f>
        <v>n.a.</v>
      </c>
      <c r="J16" s="1353">
        <f t="shared" si="9"/>
        <v>0.46938775510204089</v>
      </c>
      <c r="K16" s="1353">
        <f t="shared" si="9"/>
        <v>0.18518518518518512</v>
      </c>
      <c r="L16" s="1353">
        <f>IFERROR(L15/K15-1,"n.a.")</f>
        <v>1.7187499999999911E-2</v>
      </c>
      <c r="M16" s="1353">
        <f t="shared" ref="M16" si="10">IFERROR(M15/L15-1,"n.a.")</f>
        <v>0.11367127496159757</v>
      </c>
      <c r="N16" s="1354">
        <f t="shared" ref="N16:S16" si="11">CHOOSE($F$7,Z16,AG16)</f>
        <v>0.13</v>
      </c>
      <c r="O16" s="1354">
        <f t="shared" si="11"/>
        <v>0.13</v>
      </c>
      <c r="P16" s="1354">
        <f t="shared" si="11"/>
        <v>0.13</v>
      </c>
      <c r="Q16" s="1354">
        <f t="shared" si="11"/>
        <v>0.13</v>
      </c>
      <c r="R16" s="1354">
        <f t="shared" si="11"/>
        <v>0.13</v>
      </c>
      <c r="S16" s="1354">
        <f t="shared" si="11"/>
        <v>0.13</v>
      </c>
      <c r="T16" s="1061"/>
      <c r="U16" s="1061"/>
      <c r="V16" s="1061"/>
      <c r="Z16" s="1368">
        <v>0.13</v>
      </c>
      <c r="AA16" s="1367">
        <f>Z16</f>
        <v>0.13</v>
      </c>
      <c r="AB16" s="1367">
        <f>AA16</f>
        <v>0.13</v>
      </c>
      <c r="AC16" s="1367">
        <f>AB16</f>
        <v>0.13</v>
      </c>
      <c r="AD16" s="1367">
        <f>AC16</f>
        <v>0.13</v>
      </c>
      <c r="AE16" s="1367">
        <f>AD16</f>
        <v>0.13</v>
      </c>
      <c r="AF16" s="1042"/>
      <c r="AG16" s="1228">
        <v>0.13</v>
      </c>
      <c r="AH16" s="1231">
        <f t="shared" ref="AH16:AL16" si="12">AG16</f>
        <v>0.13</v>
      </c>
      <c r="AI16" s="1231">
        <f t="shared" si="12"/>
        <v>0.13</v>
      </c>
      <c r="AJ16" s="1231">
        <f t="shared" si="12"/>
        <v>0.13</v>
      </c>
      <c r="AK16" s="1231">
        <f t="shared" si="12"/>
        <v>0.13</v>
      </c>
      <c r="AL16" s="1231">
        <f t="shared" si="12"/>
        <v>0.13</v>
      </c>
      <c r="AM16" s="1062"/>
    </row>
    <row r="17" spans="2:39" s="321" customFormat="1" ht="15" customHeight="1" x14ac:dyDescent="0.25">
      <c r="B17" s="318"/>
      <c r="C17" s="318"/>
      <c r="D17" s="1349" t="s">
        <v>619</v>
      </c>
      <c r="E17" s="833"/>
      <c r="F17" s="833"/>
      <c r="G17" s="833"/>
      <c r="H17" s="833"/>
      <c r="I17" s="1357">
        <f t="shared" ref="I17:L17" si="13">I19-I15</f>
        <v>-58</v>
      </c>
      <c r="J17" s="1357">
        <f t="shared" si="13"/>
        <v>-88</v>
      </c>
      <c r="K17" s="1357">
        <f t="shared" si="13"/>
        <v>-112</v>
      </c>
      <c r="L17" s="1357">
        <f t="shared" si="13"/>
        <v>-107.39999999999998</v>
      </c>
      <c r="M17" s="1357">
        <f t="shared" ref="M17:S17" si="14">M19-M15</f>
        <v>-117</v>
      </c>
      <c r="N17" s="1357">
        <f t="shared" si="14"/>
        <v>-132.21</v>
      </c>
      <c r="O17" s="1357">
        <f t="shared" si="14"/>
        <v>-149.39729999999997</v>
      </c>
      <c r="P17" s="1357">
        <f t="shared" si="14"/>
        <v>-168.81894899999998</v>
      </c>
      <c r="Q17" s="1357">
        <f t="shared" si="14"/>
        <v>-190.76541236999992</v>
      </c>
      <c r="R17" s="1357">
        <f t="shared" si="14"/>
        <v>-215.56491597809992</v>
      </c>
      <c r="S17" s="1357">
        <f t="shared" si="14"/>
        <v>-243.58835505525286</v>
      </c>
      <c r="T17" s="334"/>
      <c r="U17" s="334"/>
      <c r="V17" s="334"/>
      <c r="Z17" s="320"/>
      <c r="AA17" s="320"/>
      <c r="AB17" s="320"/>
      <c r="AC17" s="320"/>
      <c r="AD17" s="320"/>
      <c r="AE17" s="320"/>
      <c r="AF17" s="830"/>
      <c r="AG17" s="1235"/>
      <c r="AH17" s="1235"/>
      <c r="AI17" s="1235"/>
      <c r="AJ17" s="1235"/>
      <c r="AK17" s="1235"/>
      <c r="AL17" s="1235"/>
      <c r="AM17" s="779"/>
    </row>
    <row r="18" spans="2:39" s="1063" customFormat="1" ht="15" customHeight="1" x14ac:dyDescent="0.25">
      <c r="B18" s="996"/>
      <c r="C18" s="996"/>
      <c r="D18" s="1224" t="s">
        <v>390</v>
      </c>
      <c r="I18" s="1355">
        <f>IFERROR(I17/I$15*-1,"n.a.")</f>
        <v>0.39455782312925169</v>
      </c>
      <c r="J18" s="1355">
        <f t="shared" ref="J18:S18" si="15">IFERROR(J17/J$15*-1,"n.a.")</f>
        <v>0.40740740740740738</v>
      </c>
      <c r="K18" s="1355">
        <f t="shared" si="15"/>
        <v>0.4375</v>
      </c>
      <c r="L18" s="1355">
        <f t="shared" si="15"/>
        <v>0.41244239631336399</v>
      </c>
      <c r="M18" s="1355">
        <f t="shared" si="15"/>
        <v>0.40344827586206894</v>
      </c>
      <c r="N18" s="1355">
        <f t="shared" si="15"/>
        <v>0.40344827586206899</v>
      </c>
      <c r="O18" s="1355">
        <f t="shared" si="15"/>
        <v>0.40344827586206899</v>
      </c>
      <c r="P18" s="1355">
        <f t="shared" si="15"/>
        <v>0.40344827586206899</v>
      </c>
      <c r="Q18" s="1355">
        <f t="shared" si="15"/>
        <v>0.40344827586206894</v>
      </c>
      <c r="R18" s="1355">
        <f t="shared" si="15"/>
        <v>0.40344827586206899</v>
      </c>
      <c r="S18" s="1355">
        <f t="shared" si="15"/>
        <v>0.40344827586206894</v>
      </c>
      <c r="T18" s="1064"/>
      <c r="U18" s="1064"/>
      <c r="V18" s="1064"/>
      <c r="Z18" s="320"/>
      <c r="AA18" s="320"/>
      <c r="AB18" s="320"/>
      <c r="AC18" s="320"/>
      <c r="AD18" s="320"/>
      <c r="AE18" s="320"/>
      <c r="AF18" s="1065"/>
      <c r="AG18" s="1229"/>
      <c r="AH18" s="1229"/>
      <c r="AI18" s="1229"/>
      <c r="AJ18" s="1229"/>
      <c r="AK18" s="1229"/>
      <c r="AL18" s="1229"/>
      <c r="AM18" s="1065"/>
    </row>
    <row r="19" spans="2:39" s="833" customFormat="1" ht="15" customHeight="1" x14ac:dyDescent="0.25">
      <c r="B19" s="318"/>
      <c r="C19" s="318"/>
      <c r="D19" s="1350" t="s">
        <v>525</v>
      </c>
      <c r="E19" s="1351"/>
      <c r="F19" s="1351"/>
      <c r="G19" s="1351"/>
      <c r="H19" s="1351"/>
      <c r="I19" s="1358">
        <v>89</v>
      </c>
      <c r="J19" s="1358">
        <v>128</v>
      </c>
      <c r="K19" s="1358">
        <v>144</v>
      </c>
      <c r="L19" s="1358">
        <v>153</v>
      </c>
      <c r="M19" s="1359">
        <v>173</v>
      </c>
      <c r="N19" s="1360">
        <f t="shared" ref="N19:S19" si="16">IFERROR(N20*N$15,"n.a.")</f>
        <v>195.48999999999998</v>
      </c>
      <c r="O19" s="1360">
        <f t="shared" si="16"/>
        <v>220.90369999999996</v>
      </c>
      <c r="P19" s="1360">
        <f t="shared" si="16"/>
        <v>249.62118099999992</v>
      </c>
      <c r="Q19" s="1360">
        <f t="shared" si="16"/>
        <v>282.07193452999991</v>
      </c>
      <c r="R19" s="1360">
        <f t="shared" si="16"/>
        <v>318.74128601889987</v>
      </c>
      <c r="S19" s="1360">
        <f t="shared" si="16"/>
        <v>360.1776532013568</v>
      </c>
      <c r="T19" s="364"/>
      <c r="U19" s="1040">
        <f t="shared" ref="U19" si="17">IFERROR((R19/M19)^(1/($R$5-$M$5))-1,"N/A")</f>
        <v>0.12999999999999989</v>
      </c>
      <c r="V19" s="364"/>
      <c r="Z19" s="320"/>
      <c r="AA19" s="320"/>
      <c r="AB19" s="320"/>
      <c r="AC19" s="320"/>
      <c r="AD19" s="320"/>
      <c r="AE19" s="320"/>
      <c r="AF19" s="1042"/>
      <c r="AG19" s="1230"/>
      <c r="AH19" s="1230"/>
      <c r="AI19" s="1230"/>
      <c r="AJ19" s="1230"/>
      <c r="AK19" s="1230"/>
      <c r="AL19" s="1230"/>
      <c r="AM19" s="1039"/>
    </row>
    <row r="20" spans="2:39" s="1060" customFormat="1" ht="15" customHeight="1" x14ac:dyDescent="0.25">
      <c r="B20" s="996"/>
      <c r="C20" s="996"/>
      <c r="D20" s="1352" t="s">
        <v>335</v>
      </c>
      <c r="E20" s="1063"/>
      <c r="F20" s="1063"/>
      <c r="G20" s="1063"/>
      <c r="H20" s="1063"/>
      <c r="I20" s="1355">
        <f>IFERROR(I19/I$15,"n.a.")</f>
        <v>0.60544217687074831</v>
      </c>
      <c r="J20" s="1355">
        <f t="shared" ref="J20:M20" si="18">IFERROR(J19/J$15,"n.a.")</f>
        <v>0.59259259259259256</v>
      </c>
      <c r="K20" s="1355">
        <f t="shared" si="18"/>
        <v>0.5625</v>
      </c>
      <c r="L20" s="1355">
        <f t="shared" si="18"/>
        <v>0.58755760368663601</v>
      </c>
      <c r="M20" s="1355">
        <f t="shared" si="18"/>
        <v>0.59655172413793101</v>
      </c>
      <c r="N20" s="1348">
        <f t="shared" ref="N20:S20" si="19">CHOOSE($F$7,Z20,AG20)</f>
        <v>0.59655172413793101</v>
      </c>
      <c r="O20" s="1348">
        <f t="shared" si="19"/>
        <v>0.59655172413793101</v>
      </c>
      <c r="P20" s="1348">
        <f t="shared" si="19"/>
        <v>0.59655172413793101</v>
      </c>
      <c r="Q20" s="1348">
        <f t="shared" si="19"/>
        <v>0.59655172413793101</v>
      </c>
      <c r="R20" s="1348">
        <f t="shared" si="19"/>
        <v>0.59655172413793101</v>
      </c>
      <c r="S20" s="1348">
        <f t="shared" si="19"/>
        <v>0.59655172413793101</v>
      </c>
      <c r="T20" s="1068"/>
      <c r="U20" s="1068"/>
      <c r="V20" s="1068"/>
      <c r="Z20" s="1367">
        <f>M20</f>
        <v>0.59655172413793101</v>
      </c>
      <c r="AA20" s="1367">
        <f>Z20</f>
        <v>0.59655172413793101</v>
      </c>
      <c r="AB20" s="1367">
        <f>AA20</f>
        <v>0.59655172413793101</v>
      </c>
      <c r="AC20" s="1367">
        <f>AB20</f>
        <v>0.59655172413793101</v>
      </c>
      <c r="AD20" s="1367">
        <f>AC20</f>
        <v>0.59655172413793101</v>
      </c>
      <c r="AE20" s="1367">
        <f>AD20</f>
        <v>0.59655172413793101</v>
      </c>
      <c r="AF20" s="1042"/>
      <c r="AG20" s="1231">
        <f>M20</f>
        <v>0.59655172413793101</v>
      </c>
      <c r="AH20" s="1231">
        <f t="shared" ref="AH20:AL20" si="20">AG20</f>
        <v>0.59655172413793101</v>
      </c>
      <c r="AI20" s="1231">
        <f t="shared" si="20"/>
        <v>0.59655172413793101</v>
      </c>
      <c r="AJ20" s="1231">
        <f t="shared" si="20"/>
        <v>0.59655172413793101</v>
      </c>
      <c r="AK20" s="1231">
        <f t="shared" si="20"/>
        <v>0.59655172413793101</v>
      </c>
      <c r="AL20" s="1231">
        <f t="shared" si="20"/>
        <v>0.59655172413793101</v>
      </c>
      <c r="AM20" s="1062"/>
    </row>
    <row r="21" spans="2:39" s="321" customFormat="1" ht="15" customHeight="1" x14ac:dyDescent="0.25">
      <c r="B21" s="318"/>
      <c r="C21" s="318"/>
      <c r="D21" s="1349" t="s">
        <v>186</v>
      </c>
      <c r="E21" s="833"/>
      <c r="F21" s="833"/>
      <c r="G21" s="833"/>
      <c r="H21" s="833"/>
      <c r="I21" s="1357">
        <f>I24-I19</f>
        <v>-32</v>
      </c>
      <c r="J21" s="1357">
        <f t="shared" ref="J21:S21" si="21">J24-J19</f>
        <v>-41</v>
      </c>
      <c r="K21" s="1357">
        <f t="shared" si="21"/>
        <v>-51</v>
      </c>
      <c r="L21" s="1357">
        <f t="shared" si="21"/>
        <v>-53.771206896551476</v>
      </c>
      <c r="M21" s="1357">
        <f t="shared" si="21"/>
        <v>-57.7</v>
      </c>
      <c r="N21" s="1357">
        <f t="shared" si="21"/>
        <v>-65.200999999999993</v>
      </c>
      <c r="O21" s="1357">
        <f t="shared" si="21"/>
        <v>-73.677129999999977</v>
      </c>
      <c r="P21" s="1357">
        <f t="shared" si="21"/>
        <v>-83.255156899999974</v>
      </c>
      <c r="Q21" s="1357">
        <f t="shared" si="21"/>
        <v>-94.078327296999987</v>
      </c>
      <c r="R21" s="1357">
        <f t="shared" si="21"/>
        <v>-106.30850984560996</v>
      </c>
      <c r="S21" s="1357">
        <f t="shared" si="21"/>
        <v>-120.12861612553925</v>
      </c>
      <c r="T21" s="335"/>
      <c r="U21" s="335"/>
      <c r="V21" s="335"/>
      <c r="Z21" s="320"/>
      <c r="AA21" s="320"/>
      <c r="AB21" s="320"/>
      <c r="AC21" s="320"/>
      <c r="AD21" s="320"/>
      <c r="AE21" s="320"/>
      <c r="AF21" s="1066"/>
      <c r="AG21" s="1234"/>
      <c r="AH21" s="1234"/>
      <c r="AI21" s="1234"/>
      <c r="AJ21" s="1234"/>
      <c r="AK21" s="1234"/>
      <c r="AL21" s="1234"/>
      <c r="AM21" s="779"/>
    </row>
    <row r="22" spans="2:39" s="1063" customFormat="1" ht="15" customHeight="1" x14ac:dyDescent="0.25">
      <c r="B22" s="996"/>
      <c r="C22" s="996"/>
      <c r="D22" s="1224" t="s">
        <v>390</v>
      </c>
      <c r="I22" s="1355">
        <f>IFERROR(I21/I$15,"n.a.")*-1</f>
        <v>0.21768707482993196</v>
      </c>
      <c r="J22" s="1355">
        <f t="shared" ref="J22:S22" si="22">IFERROR(J21/J$15,"n.a.")*-1</f>
        <v>0.18981481481481483</v>
      </c>
      <c r="K22" s="1355">
        <f t="shared" si="22"/>
        <v>0.19921875</v>
      </c>
      <c r="L22" s="1355">
        <f t="shared" si="22"/>
        <v>0.20649465014036666</v>
      </c>
      <c r="M22" s="1355">
        <f t="shared" si="22"/>
        <v>0.19896551724137931</v>
      </c>
      <c r="N22" s="1355">
        <f t="shared" si="22"/>
        <v>0.19896551724137929</v>
      </c>
      <c r="O22" s="1355">
        <f t="shared" si="22"/>
        <v>0.19896551724137929</v>
      </c>
      <c r="P22" s="1355">
        <f t="shared" si="22"/>
        <v>0.19896551724137929</v>
      </c>
      <c r="Q22" s="1355">
        <f t="shared" si="22"/>
        <v>0.19896551724137934</v>
      </c>
      <c r="R22" s="1355">
        <f t="shared" si="22"/>
        <v>0.19896551724137931</v>
      </c>
      <c r="S22" s="1355">
        <f t="shared" si="22"/>
        <v>0.19896551724137934</v>
      </c>
      <c r="T22" s="1064"/>
      <c r="U22" s="1064"/>
      <c r="V22" s="1064"/>
      <c r="Z22" s="320"/>
      <c r="AA22" s="320"/>
      <c r="AB22" s="320"/>
      <c r="AC22" s="320"/>
      <c r="AD22" s="320"/>
      <c r="AE22" s="320"/>
      <c r="AF22" s="1065"/>
      <c r="AG22" s="1229"/>
      <c r="AH22" s="1229"/>
      <c r="AI22" s="1229"/>
      <c r="AJ22" s="1229"/>
      <c r="AK22" s="1229"/>
      <c r="AL22" s="1229"/>
      <c r="AM22" s="1065"/>
    </row>
    <row r="23" spans="2:39" s="1060" customFormat="1" ht="15" customHeight="1" x14ac:dyDescent="0.25">
      <c r="B23" s="996"/>
      <c r="C23" s="996"/>
      <c r="D23" s="1224" t="s">
        <v>333</v>
      </c>
      <c r="E23" s="1063"/>
      <c r="F23" s="1063"/>
      <c r="G23" s="1063"/>
      <c r="H23" s="1063"/>
      <c r="I23" s="1353" t="str">
        <f>IFERROR(I21/H21-1,"n.a.")</f>
        <v>n.a.</v>
      </c>
      <c r="J23" s="1353">
        <f t="shared" ref="J23:S23" si="23">IFERROR(J21/I21-1,"n.a.")</f>
        <v>0.28125</v>
      </c>
      <c r="K23" s="1353">
        <f t="shared" si="23"/>
        <v>0.24390243902439024</v>
      </c>
      <c r="L23" s="1353">
        <f t="shared" si="23"/>
        <v>5.4337390128460283E-2</v>
      </c>
      <c r="M23" s="1353">
        <f t="shared" si="23"/>
        <v>7.3064997611212101E-2</v>
      </c>
      <c r="N23" s="1353">
        <f t="shared" si="23"/>
        <v>0.12999999999999989</v>
      </c>
      <c r="O23" s="1353">
        <f t="shared" si="23"/>
        <v>0.12999999999999967</v>
      </c>
      <c r="P23" s="1353">
        <f t="shared" si="23"/>
        <v>0.13000000000000012</v>
      </c>
      <c r="Q23" s="1353">
        <f t="shared" si="23"/>
        <v>0.13000000000000012</v>
      </c>
      <c r="R23" s="1353">
        <f t="shared" si="23"/>
        <v>0.12999999999999967</v>
      </c>
      <c r="S23" s="1353">
        <f t="shared" si="23"/>
        <v>0.12999999999999989</v>
      </c>
      <c r="T23" s="1061"/>
      <c r="U23" s="1061"/>
      <c r="V23" s="1061"/>
      <c r="Z23" s="320"/>
      <c r="AA23" s="320"/>
      <c r="AB23" s="320"/>
      <c r="AC23" s="320"/>
      <c r="AD23" s="320"/>
      <c r="AE23" s="320"/>
      <c r="AF23" s="828"/>
      <c r="AG23" s="1232"/>
      <c r="AH23" s="1232"/>
      <c r="AI23" s="1232"/>
      <c r="AJ23" s="1232"/>
      <c r="AK23" s="1232"/>
      <c r="AL23" s="1232"/>
      <c r="AM23" s="828"/>
    </row>
    <row r="24" spans="2:39" s="333" customFormat="1" ht="15" customHeight="1" x14ac:dyDescent="0.25">
      <c r="B24" s="318"/>
      <c r="C24" s="318"/>
      <c r="D24" s="1351" t="s">
        <v>663</v>
      </c>
      <c r="E24" s="1351"/>
      <c r="F24" s="1351"/>
      <c r="G24" s="1351"/>
      <c r="H24" s="1351"/>
      <c r="I24" s="1361">
        <v>57</v>
      </c>
      <c r="J24" s="1361">
        <v>87</v>
      </c>
      <c r="K24" s="1361">
        <v>93</v>
      </c>
      <c r="L24" s="1358">
        <v>99.228793103448524</v>
      </c>
      <c r="M24" s="1359">
        <v>115.3</v>
      </c>
      <c r="N24" s="1360">
        <f t="shared" ref="N24" si="24">IFERROR(N25*N$15,"n.a.")</f>
        <v>130.28899999999999</v>
      </c>
      <c r="O24" s="1360">
        <f t="shared" ref="O24" si="25">IFERROR(O25*O$15,"n.a.")</f>
        <v>147.22656999999998</v>
      </c>
      <c r="P24" s="1360">
        <f t="shared" ref="P24" si="26">IFERROR(P25*P$15,"n.a.")</f>
        <v>166.36602409999995</v>
      </c>
      <c r="Q24" s="1360">
        <f t="shared" ref="Q24" si="27">IFERROR(Q25*Q$15,"n.a.")</f>
        <v>187.99360723299992</v>
      </c>
      <c r="R24" s="1360">
        <f t="shared" ref="R24" si="28">IFERROR(R25*R$15,"n.a.")</f>
        <v>212.43277617328991</v>
      </c>
      <c r="S24" s="1360">
        <f t="shared" ref="S24" si="29">IFERROR(S25*S$15,"n.a.")</f>
        <v>240.04903707581755</v>
      </c>
      <c r="T24" s="334"/>
      <c r="U24" s="363">
        <f>IFERROR((R24/M24)^(1/($R$5-$M$5))-1,"N/A")</f>
        <v>0.12999999999999989</v>
      </c>
      <c r="V24" s="334"/>
      <c r="Z24" s="320"/>
      <c r="AA24" s="320"/>
      <c r="AB24" s="320"/>
      <c r="AC24" s="320"/>
      <c r="AD24" s="320"/>
      <c r="AE24" s="320"/>
      <c r="AF24" s="828"/>
      <c r="AG24" s="1232"/>
      <c r="AH24" s="1232"/>
      <c r="AI24" s="1232"/>
      <c r="AJ24" s="1232"/>
      <c r="AK24" s="1232"/>
      <c r="AL24" s="1232"/>
      <c r="AM24" s="828"/>
    </row>
    <row r="25" spans="2:39" s="1060" customFormat="1" ht="15" customHeight="1" x14ac:dyDescent="0.25">
      <c r="B25" s="996"/>
      <c r="C25" s="996"/>
      <c r="D25" s="1224" t="s">
        <v>335</v>
      </c>
      <c r="E25" s="1063"/>
      <c r="F25" s="1063"/>
      <c r="G25" s="1063"/>
      <c r="H25" s="1063"/>
      <c r="I25" s="1355">
        <f>IFERROR(I24/I$15,"n.a.")</f>
        <v>0.38775510204081631</v>
      </c>
      <c r="J25" s="1355">
        <f t="shared" ref="J25" si="30">IFERROR(J24/J$15,"n.a.")</f>
        <v>0.40277777777777779</v>
      </c>
      <c r="K25" s="1355">
        <f t="shared" ref="K25" si="31">IFERROR(K24/K$15,"n.a.")</f>
        <v>0.36328125</v>
      </c>
      <c r="L25" s="1355">
        <f t="shared" ref="L25" si="32">IFERROR(L24/L$15,"n.a.")</f>
        <v>0.38106295354626935</v>
      </c>
      <c r="M25" s="1355">
        <f t="shared" ref="M25" si="33">IFERROR(M24/M$15,"n.a.")</f>
        <v>0.39758620689655172</v>
      </c>
      <c r="N25" s="1348">
        <f t="shared" ref="N25:S25" si="34">CHOOSE($F$7,Z25,AG25)</f>
        <v>0.39758620689655172</v>
      </c>
      <c r="O25" s="1348">
        <f t="shared" si="34"/>
        <v>0.39758620689655172</v>
      </c>
      <c r="P25" s="1348">
        <f t="shared" si="34"/>
        <v>0.39758620689655172</v>
      </c>
      <c r="Q25" s="1348">
        <f t="shared" si="34"/>
        <v>0.39758620689655172</v>
      </c>
      <c r="R25" s="1348">
        <f t="shared" si="34"/>
        <v>0.39758620689655172</v>
      </c>
      <c r="S25" s="1348">
        <f t="shared" si="34"/>
        <v>0.39758620689655172</v>
      </c>
      <c r="T25" s="1068"/>
      <c r="U25" s="1219"/>
      <c r="V25" s="1068"/>
      <c r="Z25" s="1367">
        <f>M25</f>
        <v>0.39758620689655172</v>
      </c>
      <c r="AA25" s="1367">
        <f>Z25</f>
        <v>0.39758620689655172</v>
      </c>
      <c r="AB25" s="1367">
        <f>AA25</f>
        <v>0.39758620689655172</v>
      </c>
      <c r="AC25" s="1367">
        <f>AB25</f>
        <v>0.39758620689655172</v>
      </c>
      <c r="AD25" s="1367">
        <f>AC25</f>
        <v>0.39758620689655172</v>
      </c>
      <c r="AE25" s="1367">
        <f>AD25</f>
        <v>0.39758620689655172</v>
      </c>
      <c r="AF25" s="1062"/>
      <c r="AG25" s="1231">
        <f>M25</f>
        <v>0.39758620689655172</v>
      </c>
      <c r="AH25" s="1231">
        <f t="shared" ref="AH25:AL25" si="35">AG25</f>
        <v>0.39758620689655172</v>
      </c>
      <c r="AI25" s="1231">
        <f t="shared" si="35"/>
        <v>0.39758620689655172</v>
      </c>
      <c r="AJ25" s="1231">
        <f t="shared" si="35"/>
        <v>0.39758620689655172</v>
      </c>
      <c r="AK25" s="1231">
        <f t="shared" si="35"/>
        <v>0.39758620689655172</v>
      </c>
      <c r="AL25" s="1231">
        <f t="shared" si="35"/>
        <v>0.39758620689655172</v>
      </c>
      <c r="AM25" s="1062"/>
    </row>
    <row r="26" spans="2:39" s="1060" customFormat="1" ht="15" customHeight="1" x14ac:dyDescent="0.25">
      <c r="B26" s="996"/>
      <c r="C26" s="996"/>
      <c r="D26" s="1344" t="s">
        <v>662</v>
      </c>
      <c r="E26" s="1063"/>
      <c r="F26" s="1063"/>
      <c r="G26" s="1063"/>
      <c r="H26" s="1063"/>
      <c r="I26" s="1362"/>
      <c r="J26" s="1362"/>
      <c r="K26" s="1362"/>
      <c r="L26" s="1362"/>
      <c r="M26" s="1356">
        <v>9.7000000000000028</v>
      </c>
      <c r="N26" s="1362"/>
      <c r="O26" s="1362"/>
      <c r="P26" s="1362"/>
      <c r="Q26" s="1362"/>
      <c r="R26" s="1362"/>
      <c r="S26" s="1362"/>
      <c r="T26" s="1061"/>
      <c r="U26" s="1061"/>
      <c r="V26" s="1061"/>
      <c r="Z26" s="320"/>
      <c r="AA26" s="320"/>
      <c r="AB26" s="320"/>
      <c r="AC26" s="320"/>
      <c r="AD26" s="320"/>
      <c r="AE26" s="320"/>
      <c r="AF26" s="828"/>
      <c r="AG26" s="1232"/>
      <c r="AH26" s="1232"/>
      <c r="AI26" s="1232"/>
      <c r="AJ26" s="1232"/>
      <c r="AK26" s="1232"/>
      <c r="AL26" s="1232"/>
      <c r="AM26" s="828"/>
    </row>
    <row r="27" spans="2:39" s="333" customFormat="1" ht="15" customHeight="1" x14ac:dyDescent="0.25">
      <c r="B27" s="318"/>
      <c r="C27" s="318"/>
      <c r="D27" s="1351" t="s">
        <v>664</v>
      </c>
      <c r="E27" s="1351"/>
      <c r="F27" s="1351"/>
      <c r="G27" s="1351"/>
      <c r="H27" s="1351"/>
      <c r="I27" s="1360">
        <f t="shared" ref="I27" si="36">SUM(I26,I24)</f>
        <v>57</v>
      </c>
      <c r="J27" s="1360">
        <f t="shared" ref="J27" si="37">SUM(J26,J24)</f>
        <v>87</v>
      </c>
      <c r="K27" s="1360">
        <f t="shared" ref="K27" si="38">SUM(K26,K24)</f>
        <v>93</v>
      </c>
      <c r="L27" s="1360">
        <f t="shared" ref="L27" si="39">SUM(L26,L24)</f>
        <v>99.228793103448524</v>
      </c>
      <c r="M27" s="1360">
        <f t="shared" ref="M27" si="40">SUM(M26,M24)</f>
        <v>125</v>
      </c>
      <c r="N27" s="1360">
        <f t="shared" ref="N27" si="41">SUM(N26,N24)</f>
        <v>130.28899999999999</v>
      </c>
      <c r="O27" s="1360">
        <f t="shared" ref="O27" si="42">SUM(O26,O24)</f>
        <v>147.22656999999998</v>
      </c>
      <c r="P27" s="1360">
        <f t="shared" ref="P27" si="43">SUM(P26,P24)</f>
        <v>166.36602409999995</v>
      </c>
      <c r="Q27" s="1360">
        <f t="shared" ref="Q27" si="44">SUM(Q26,Q24)</f>
        <v>187.99360723299992</v>
      </c>
      <c r="R27" s="1360">
        <f t="shared" ref="R27" si="45">SUM(R26,R24)</f>
        <v>212.43277617328991</v>
      </c>
      <c r="S27" s="1360">
        <f t="shared" ref="S27" si="46">SUM(S26,S24)</f>
        <v>240.04903707581755</v>
      </c>
      <c r="T27" s="334"/>
      <c r="U27" s="363">
        <f>IFERROR((R27/M27)^(1/($R$5-$M$5))-1,"N/A")</f>
        <v>0.1118912237987344</v>
      </c>
      <c r="V27" s="334"/>
      <c r="Z27" s="320"/>
      <c r="AA27" s="320"/>
      <c r="AB27" s="320"/>
      <c r="AC27" s="320"/>
      <c r="AD27" s="320"/>
      <c r="AE27" s="320"/>
      <c r="AF27" s="828"/>
      <c r="AG27" s="1232"/>
      <c r="AH27" s="1232"/>
      <c r="AI27" s="1232"/>
      <c r="AJ27" s="1232"/>
      <c r="AK27" s="1232"/>
      <c r="AL27" s="1232"/>
      <c r="AM27" s="828"/>
    </row>
    <row r="28" spans="2:39" s="1060" customFormat="1" ht="15" customHeight="1" x14ac:dyDescent="0.25">
      <c r="B28" s="996"/>
      <c r="C28" s="996"/>
      <c r="D28" s="1224" t="s">
        <v>335</v>
      </c>
      <c r="E28" s="1063"/>
      <c r="F28" s="1063"/>
      <c r="G28" s="1063"/>
      <c r="H28" s="1063"/>
      <c r="I28" s="1355">
        <f>IFERROR(I27/I$15,"n.a.")</f>
        <v>0.38775510204081631</v>
      </c>
      <c r="J28" s="1355">
        <f t="shared" ref="J28:S28" si="47">IFERROR(J27/J$15,"n.a.")</f>
        <v>0.40277777777777779</v>
      </c>
      <c r="K28" s="1355">
        <f t="shared" si="47"/>
        <v>0.36328125</v>
      </c>
      <c r="L28" s="1355">
        <f t="shared" si="47"/>
        <v>0.38106295354626935</v>
      </c>
      <c r="M28" s="1355">
        <f t="shared" si="47"/>
        <v>0.43103448275862066</v>
      </c>
      <c r="N28" s="1355">
        <f t="shared" si="47"/>
        <v>0.39758620689655172</v>
      </c>
      <c r="O28" s="1355">
        <f t="shared" si="47"/>
        <v>0.39758620689655177</v>
      </c>
      <c r="P28" s="1355">
        <f t="shared" si="47"/>
        <v>0.39758620689655172</v>
      </c>
      <c r="Q28" s="1355">
        <f t="shared" si="47"/>
        <v>0.39758620689655172</v>
      </c>
      <c r="R28" s="1355">
        <f t="shared" si="47"/>
        <v>0.39758620689655172</v>
      </c>
      <c r="S28" s="1355">
        <f t="shared" si="47"/>
        <v>0.39758620689655172</v>
      </c>
      <c r="T28" s="1068"/>
      <c r="U28" s="1219"/>
      <c r="V28" s="1068"/>
      <c r="Z28" s="320"/>
      <c r="AA28" s="320"/>
      <c r="AB28" s="320"/>
      <c r="AC28" s="320"/>
      <c r="AD28" s="320"/>
      <c r="AE28" s="320"/>
      <c r="AF28" s="1062"/>
      <c r="AG28" s="1232"/>
      <c r="AH28" s="1232"/>
      <c r="AI28" s="1232"/>
      <c r="AJ28" s="1232"/>
      <c r="AK28" s="1232"/>
      <c r="AL28" s="1232"/>
      <c r="AM28" s="1062"/>
    </row>
    <row r="29" spans="2:39" ht="15" customHeight="1" x14ac:dyDescent="0.25">
      <c r="D29" s="833" t="s">
        <v>646</v>
      </c>
      <c r="E29" s="330"/>
      <c r="F29" s="330"/>
      <c r="G29" s="330"/>
      <c r="H29" s="330"/>
      <c r="I29" s="1363">
        <v>-8</v>
      </c>
      <c r="J29" s="1363">
        <v>-7.4</v>
      </c>
      <c r="K29" s="1363">
        <v>-7.7</v>
      </c>
      <c r="L29" s="1363">
        <v>-12</v>
      </c>
      <c r="M29" s="1364">
        <v>-13.1</v>
      </c>
      <c r="N29" s="1365">
        <f t="shared" ref="N29:S29" si="48">N30*N$15*-1</f>
        <v>-14.802999999999999</v>
      </c>
      <c r="O29" s="1365">
        <f t="shared" si="48"/>
        <v>-16.727389999999996</v>
      </c>
      <c r="P29" s="1365">
        <f t="shared" si="48"/>
        <v>-18.901950699999993</v>
      </c>
      <c r="Q29" s="1365">
        <f t="shared" si="48"/>
        <v>-21.35920429099999</v>
      </c>
      <c r="R29" s="1365">
        <f t="shared" si="48"/>
        <v>-24.135900848829991</v>
      </c>
      <c r="S29" s="1365">
        <f t="shared" si="48"/>
        <v>-27.273567959177882</v>
      </c>
      <c r="AG29" s="1233"/>
      <c r="AH29" s="1233"/>
      <c r="AI29" s="1233"/>
      <c r="AJ29" s="1233"/>
      <c r="AK29" s="1233"/>
      <c r="AL29" s="1233"/>
    </row>
    <row r="30" spans="2:39" s="833" customFormat="1" ht="15" customHeight="1" x14ac:dyDescent="0.25">
      <c r="B30" s="318"/>
      <c r="C30" s="318"/>
      <c r="D30" s="1225" t="s">
        <v>633</v>
      </c>
      <c r="I30" s="1355">
        <f>IFERROR(I29/I$15,"n.a.")*-1</f>
        <v>5.4421768707482991E-2</v>
      </c>
      <c r="J30" s="1355">
        <f t="shared" ref="J30" si="49">IFERROR(J29/J$15,"n.a.")*-1</f>
        <v>3.425925925925926E-2</v>
      </c>
      <c r="K30" s="1355">
        <f t="shared" ref="K30" si="50">IFERROR(K29/K$15,"n.a.")*-1</f>
        <v>3.0078125000000001E-2</v>
      </c>
      <c r="L30" s="1355">
        <f t="shared" ref="L30" si="51">IFERROR(L29/L$15,"n.a.")*-1</f>
        <v>4.6082949308755762E-2</v>
      </c>
      <c r="M30" s="1355">
        <f t="shared" ref="M30" si="52">IFERROR(M29/M$15,"n.a.")*-1</f>
        <v>4.5172413793103446E-2</v>
      </c>
      <c r="N30" s="1348">
        <f t="shared" ref="N30:S30" si="53">CHOOSE($F$7,Z30,AG30)</f>
        <v>4.5172413793103446E-2</v>
      </c>
      <c r="O30" s="1348">
        <f t="shared" si="53"/>
        <v>4.5172413793103446E-2</v>
      </c>
      <c r="P30" s="1348">
        <f t="shared" si="53"/>
        <v>4.5172413793103446E-2</v>
      </c>
      <c r="Q30" s="1348">
        <f t="shared" si="53"/>
        <v>4.5172413793103446E-2</v>
      </c>
      <c r="R30" s="1348">
        <f t="shared" si="53"/>
        <v>4.5172413793103446E-2</v>
      </c>
      <c r="S30" s="1348">
        <f t="shared" si="53"/>
        <v>4.5172413793103446E-2</v>
      </c>
      <c r="T30" s="334"/>
      <c r="U30" s="334"/>
      <c r="V30" s="334"/>
      <c r="W30" s="321"/>
      <c r="X30" s="321"/>
      <c r="Y30" s="321"/>
      <c r="Z30" s="1367">
        <f>M30</f>
        <v>4.5172413793103446E-2</v>
      </c>
      <c r="AA30" s="1367">
        <f>Z30</f>
        <v>4.5172413793103446E-2</v>
      </c>
      <c r="AB30" s="1367">
        <f>AA30</f>
        <v>4.5172413793103446E-2</v>
      </c>
      <c r="AC30" s="1367">
        <f>AB30</f>
        <v>4.5172413793103446E-2</v>
      </c>
      <c r="AD30" s="1367">
        <f>AC30</f>
        <v>4.5172413793103446E-2</v>
      </c>
      <c r="AE30" s="1367">
        <f>AD30</f>
        <v>4.5172413793103446E-2</v>
      </c>
      <c r="AF30" s="779"/>
      <c r="AG30" s="1231">
        <f>M30</f>
        <v>4.5172413793103446E-2</v>
      </c>
      <c r="AH30" s="1231">
        <f t="shared" ref="AH30:AL30" si="54">AG30</f>
        <v>4.5172413793103446E-2</v>
      </c>
      <c r="AI30" s="1231">
        <f t="shared" si="54"/>
        <v>4.5172413793103446E-2</v>
      </c>
      <c r="AJ30" s="1231">
        <f t="shared" si="54"/>
        <v>4.5172413793103446E-2</v>
      </c>
      <c r="AK30" s="1231">
        <f t="shared" si="54"/>
        <v>4.5172413793103446E-2</v>
      </c>
      <c r="AL30" s="1231">
        <f t="shared" si="54"/>
        <v>4.5172413793103446E-2</v>
      </c>
      <c r="AM30" s="1039"/>
    </row>
    <row r="31" spans="2:39" s="333" customFormat="1" ht="15" customHeight="1" x14ac:dyDescent="0.25">
      <c r="B31" s="318"/>
      <c r="C31" s="318"/>
      <c r="D31" s="1351" t="s">
        <v>75</v>
      </c>
      <c r="E31" s="1351"/>
      <c r="F31" s="1351"/>
      <c r="G31" s="1351"/>
      <c r="H31" s="1351"/>
      <c r="I31" s="1360">
        <f t="shared" ref="I31:K31" si="55">I27+I29</f>
        <v>49</v>
      </c>
      <c r="J31" s="1360">
        <f t="shared" si="55"/>
        <v>79.599999999999994</v>
      </c>
      <c r="K31" s="1360">
        <f t="shared" si="55"/>
        <v>85.3</v>
      </c>
      <c r="L31" s="1360">
        <f t="shared" ref="L31:S31" si="56">L27+L29</f>
        <v>87.228793103448524</v>
      </c>
      <c r="M31" s="1360">
        <f t="shared" si="56"/>
        <v>111.9</v>
      </c>
      <c r="N31" s="1360">
        <f t="shared" si="56"/>
        <v>115.48599999999999</v>
      </c>
      <c r="O31" s="1360">
        <f t="shared" si="56"/>
        <v>130.49918</v>
      </c>
      <c r="P31" s="1360">
        <f t="shared" si="56"/>
        <v>147.46407339999996</v>
      </c>
      <c r="Q31" s="1360">
        <f t="shared" si="56"/>
        <v>166.63440294199992</v>
      </c>
      <c r="R31" s="1360">
        <f t="shared" si="56"/>
        <v>188.2968753244599</v>
      </c>
      <c r="S31" s="1360">
        <f t="shared" si="56"/>
        <v>212.77546911663967</v>
      </c>
      <c r="T31" s="334"/>
      <c r="U31" s="363"/>
      <c r="V31" s="334"/>
      <c r="Z31" s="320"/>
      <c r="AA31" s="320"/>
      <c r="AB31" s="320"/>
      <c r="AC31" s="320"/>
      <c r="AD31" s="320"/>
      <c r="AE31" s="320"/>
      <c r="AF31" s="828"/>
      <c r="AG31" s="828"/>
      <c r="AH31" s="828"/>
      <c r="AI31" s="828"/>
      <c r="AJ31" s="828"/>
      <c r="AK31" s="828"/>
      <c r="AL31" s="828"/>
      <c r="AM31" s="828"/>
    </row>
    <row r="32" spans="2:39" s="1060" customFormat="1" ht="15" customHeight="1" x14ac:dyDescent="0.25">
      <c r="B32" s="996"/>
      <c r="C32" s="996"/>
      <c r="D32" s="1224" t="s">
        <v>335</v>
      </c>
      <c r="E32" s="1063"/>
      <c r="F32" s="1063"/>
      <c r="G32" s="1063"/>
      <c r="H32" s="1063"/>
      <c r="I32" s="1355">
        <f t="shared" ref="I32" si="57">IFERROR(I31/I$15,"n.a.")</f>
        <v>0.33333333333333331</v>
      </c>
      <c r="J32" s="1355">
        <f t="shared" ref="J32" si="58">IFERROR(J31/J$15,"n.a.")</f>
        <v>0.36851851851851847</v>
      </c>
      <c r="K32" s="1355">
        <f t="shared" ref="K32" si="59">IFERROR(K31/K$15,"n.a.")</f>
        <v>0.33320312499999999</v>
      </c>
      <c r="L32" s="1355">
        <f t="shared" ref="L32" si="60">IFERROR(L31/L$15,"n.a.")</f>
        <v>0.33498000423751356</v>
      </c>
      <c r="M32" s="1355">
        <f t="shared" ref="M32" si="61">IFERROR(M31/M$15,"n.a.")</f>
        <v>0.38586206896551728</v>
      </c>
      <c r="N32" s="1355">
        <f t="shared" ref="N32" si="62">IFERROR(N31/N$15,"n.a.")</f>
        <v>0.35241379310344828</v>
      </c>
      <c r="O32" s="1355">
        <f t="shared" ref="O32" si="63">IFERROR(O31/O$15,"n.a.")</f>
        <v>0.35241379310344834</v>
      </c>
      <c r="P32" s="1355">
        <f t="shared" ref="P32" si="64">IFERROR(P31/P$15,"n.a.")</f>
        <v>0.35241379310344828</v>
      </c>
      <c r="Q32" s="1355">
        <f t="shared" ref="Q32" si="65">IFERROR(Q31/Q$15,"n.a.")</f>
        <v>0.35241379310344823</v>
      </c>
      <c r="R32" s="1355">
        <f t="shared" ref="R32" si="66">IFERROR(R31/R$15,"n.a.")</f>
        <v>0.35241379310344823</v>
      </c>
      <c r="S32" s="1355">
        <f t="shared" ref="S32" si="67">IFERROR(S31/S$15,"n.a.")</f>
        <v>0.35241379310344828</v>
      </c>
      <c r="T32" s="1068"/>
      <c r="U32" s="1219"/>
      <c r="V32" s="1068"/>
      <c r="Z32" s="320"/>
      <c r="AA32" s="320"/>
      <c r="AB32" s="320"/>
      <c r="AC32" s="320"/>
      <c r="AD32" s="320"/>
      <c r="AE32" s="320"/>
      <c r="AF32" s="1062"/>
      <c r="AG32" s="320"/>
      <c r="AH32" s="320"/>
      <c r="AI32" s="320"/>
      <c r="AJ32" s="320"/>
      <c r="AK32" s="320"/>
      <c r="AL32" s="320"/>
      <c r="AM32" s="1062"/>
    </row>
    <row r="34" spans="2:39" ht="15" customHeight="1" x14ac:dyDescent="0.25">
      <c r="B34" s="765">
        <f ca="1">MAX(OFFSET($B$1,0,0,ROW(B34)-1))+1</f>
        <v>2</v>
      </c>
      <c r="C34" s="349"/>
      <c r="D34" s="344" t="s">
        <v>486</v>
      </c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  <c r="V34" s="345"/>
    </row>
    <row r="35" spans="2:39" s="330" customFormat="1" ht="15" customHeight="1" x14ac:dyDescent="0.25">
      <c r="B35" s="349"/>
      <c r="C35" s="349"/>
      <c r="D35" s="331"/>
      <c r="E35" s="368"/>
      <c r="F35" s="368"/>
      <c r="G35" s="368"/>
      <c r="H35" s="368"/>
      <c r="I35" s="368"/>
      <c r="J35" s="368"/>
      <c r="K35" s="368"/>
      <c r="L35" s="368"/>
      <c r="M35" s="368"/>
      <c r="N35" s="368"/>
      <c r="O35" s="368"/>
      <c r="P35" s="368"/>
      <c r="Q35" s="368"/>
      <c r="R35" s="368"/>
      <c r="S35" s="368"/>
      <c r="T35" s="368"/>
      <c r="U35" s="368"/>
      <c r="V35" s="368"/>
      <c r="Z35" s="320"/>
      <c r="AA35" s="320"/>
      <c r="AB35" s="320"/>
      <c r="AC35" s="320"/>
      <c r="AD35" s="320"/>
      <c r="AE35" s="320"/>
      <c r="AF35" s="778"/>
      <c r="AG35" s="778"/>
      <c r="AH35" s="778"/>
      <c r="AI35" s="778"/>
      <c r="AJ35" s="778"/>
      <c r="AK35" s="778"/>
      <c r="AL35" s="778"/>
      <c r="AM35" s="778"/>
    </row>
    <row r="36" spans="2:39" ht="15" customHeight="1" x14ac:dyDescent="0.25">
      <c r="B36" s="349"/>
      <c r="D36" s="367" t="s">
        <v>484</v>
      </c>
      <c r="E36" s="367"/>
      <c r="F36" s="367"/>
      <c r="G36" s="367"/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367"/>
      <c r="S36" s="367"/>
      <c r="U36" s="330"/>
    </row>
    <row r="37" spans="2:39" ht="15" customHeight="1" x14ac:dyDescent="0.25">
      <c r="B37" s="349"/>
      <c r="D37" s="361"/>
      <c r="E37" s="321"/>
      <c r="F37" s="321"/>
      <c r="G37" s="321"/>
      <c r="H37" s="321"/>
      <c r="I37" s="321"/>
      <c r="J37" s="357"/>
      <c r="K37" s="357"/>
      <c r="L37" s="357"/>
      <c r="M37" s="357"/>
      <c r="N37" s="357"/>
      <c r="O37" s="357"/>
      <c r="P37" s="357"/>
      <c r="Q37" s="357"/>
      <c r="R37" s="357"/>
      <c r="S37" s="357"/>
      <c r="U37" s="330"/>
    </row>
    <row r="38" spans="2:39" s="321" customFormat="1" ht="15" customHeight="1" x14ac:dyDescent="0.25">
      <c r="B38" s="349"/>
      <c r="C38" s="318"/>
      <c r="D38" s="321" t="s">
        <v>485</v>
      </c>
      <c r="I38" s="1376"/>
      <c r="J38" s="1362">
        <v>-2.5</v>
      </c>
      <c r="K38" s="1362">
        <v>-14</v>
      </c>
      <c r="L38" s="1362">
        <v>-3</v>
      </c>
      <c r="M38" s="1377">
        <f>M39*(M15-L15)*-1</f>
        <v>-8.8800000000000061</v>
      </c>
      <c r="N38" s="1378">
        <f t="shared" ref="N38:S38" si="68">N39*(N15-M15)*-1</f>
        <v>-11.309999999999997</v>
      </c>
      <c r="O38" s="1378">
        <f t="shared" si="68"/>
        <v>-12.780299999999983</v>
      </c>
      <c r="P38" s="1378">
        <f t="shared" si="68"/>
        <v>-14.441738999999989</v>
      </c>
      <c r="Q38" s="1378">
        <f t="shared" si="68"/>
        <v>-16.319165069999979</v>
      </c>
      <c r="R38" s="1378">
        <f t="shared" si="68"/>
        <v>-18.440656529099986</v>
      </c>
      <c r="S38" s="1378">
        <f t="shared" si="68"/>
        <v>-20.837941877882962</v>
      </c>
      <c r="U38" s="330"/>
      <c r="Z38" s="320"/>
      <c r="AA38" s="320"/>
      <c r="AB38" s="320"/>
      <c r="AC38" s="320"/>
      <c r="AD38" s="320"/>
      <c r="AE38" s="320"/>
      <c r="AF38" s="779"/>
      <c r="AG38" s="779"/>
      <c r="AH38" s="779"/>
      <c r="AI38" s="779"/>
      <c r="AJ38" s="779"/>
      <c r="AK38" s="779"/>
      <c r="AL38" s="779"/>
      <c r="AM38" s="779"/>
    </row>
    <row r="39" spans="2:39" s="994" customFormat="1" ht="15" customHeight="1" x14ac:dyDescent="0.25">
      <c r="B39" s="1069"/>
      <c r="C39" s="996"/>
      <c r="D39" s="994" t="s">
        <v>520</v>
      </c>
      <c r="I39" s="1373" t="s">
        <v>635</v>
      </c>
      <c r="J39" s="1374">
        <f>IFERROR(-J38/(J15-I15),"n.a.")</f>
        <v>3.6231884057971016E-2</v>
      </c>
      <c r="K39" s="1374">
        <f>IFERROR(-K38/(K15-J15),"n.a.")</f>
        <v>0.35</v>
      </c>
      <c r="L39" s="1374">
        <f>IFERROR(-L38/(L15-K15),"n.a.")</f>
        <v>0.68181818181818532</v>
      </c>
      <c r="M39" s="1370">
        <f>CHOOSE($F$7,Z39,AG39)</f>
        <v>0.3</v>
      </c>
      <c r="N39" s="1226">
        <f t="shared" ref="N39:S39" si="69">CHOOSE($F$7,Z39,AG39)</f>
        <v>0.3</v>
      </c>
      <c r="O39" s="1226">
        <f t="shared" si="69"/>
        <v>0.3</v>
      </c>
      <c r="P39" s="1226">
        <f t="shared" si="69"/>
        <v>0.3</v>
      </c>
      <c r="Q39" s="1226">
        <f t="shared" si="69"/>
        <v>0.3</v>
      </c>
      <c r="R39" s="1226">
        <f t="shared" si="69"/>
        <v>0.3</v>
      </c>
      <c r="S39" s="1226">
        <f t="shared" si="69"/>
        <v>0.3</v>
      </c>
      <c r="U39" s="330"/>
      <c r="Z39" s="1372">
        <v>0.3</v>
      </c>
      <c r="AA39" s="1371">
        <f>Z39</f>
        <v>0.3</v>
      </c>
      <c r="AB39" s="1371">
        <f>AA39</f>
        <v>0.3</v>
      </c>
      <c r="AC39" s="1371">
        <f>AB39</f>
        <v>0.3</v>
      </c>
      <c r="AD39" s="1371">
        <f>AC39</f>
        <v>0.3</v>
      </c>
      <c r="AE39" s="1371">
        <f>AD39</f>
        <v>0.3</v>
      </c>
      <c r="AF39" s="328"/>
      <c r="AG39" s="1237">
        <v>0.3</v>
      </c>
      <c r="AH39" s="1236">
        <f t="shared" ref="AH39:AL39" si="70">AG39</f>
        <v>0.3</v>
      </c>
      <c r="AI39" s="1236">
        <f t="shared" si="70"/>
        <v>0.3</v>
      </c>
      <c r="AJ39" s="1236">
        <f t="shared" si="70"/>
        <v>0.3</v>
      </c>
      <c r="AK39" s="1236">
        <f t="shared" si="70"/>
        <v>0.3</v>
      </c>
      <c r="AL39" s="1236">
        <f t="shared" si="70"/>
        <v>0.3</v>
      </c>
      <c r="AM39" s="328"/>
    </row>
    <row r="40" spans="2:39" s="330" customFormat="1" ht="15" customHeight="1" x14ac:dyDescent="0.25">
      <c r="B40" s="349"/>
      <c r="C40" s="318"/>
      <c r="I40" s="1041"/>
      <c r="J40" s="1041"/>
      <c r="K40" s="1041"/>
      <c r="L40" s="1041"/>
      <c r="M40" s="1041"/>
      <c r="N40" s="1041"/>
      <c r="O40" s="1041"/>
      <c r="P40" s="1041"/>
      <c r="Q40" s="1041"/>
      <c r="R40" s="1041"/>
      <c r="S40" s="1041"/>
      <c r="Z40" s="320"/>
      <c r="AA40" s="320"/>
      <c r="AB40" s="320"/>
      <c r="AC40" s="320"/>
      <c r="AD40" s="320"/>
      <c r="AE40" s="320"/>
      <c r="AF40" s="778"/>
      <c r="AG40" s="1043"/>
      <c r="AH40" s="1043"/>
      <c r="AI40" s="1043"/>
      <c r="AJ40" s="1043"/>
      <c r="AK40" s="1043"/>
      <c r="AL40" s="1043"/>
      <c r="AM40" s="778"/>
    </row>
    <row r="41" spans="2:39" ht="15" customHeight="1" x14ac:dyDescent="0.25">
      <c r="D41" s="367" t="s">
        <v>487</v>
      </c>
      <c r="E41" s="367"/>
      <c r="F41" s="367"/>
      <c r="G41" s="367"/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367"/>
      <c r="S41" s="367"/>
      <c r="U41" s="330"/>
    </row>
    <row r="42" spans="2:39" ht="15" customHeight="1" x14ac:dyDescent="0.25">
      <c r="U42" s="330"/>
    </row>
    <row r="43" spans="2:39" ht="15" customHeight="1" x14ac:dyDescent="0.25">
      <c r="D43" s="309" t="s">
        <v>89</v>
      </c>
      <c r="I43" s="1376"/>
      <c r="J43" s="1379">
        <v>14</v>
      </c>
      <c r="K43" s="1379">
        <v>15</v>
      </c>
      <c r="L43" s="1379">
        <v>15</v>
      </c>
      <c r="M43" s="1379">
        <v>13</v>
      </c>
      <c r="N43" s="1380">
        <f>N44*N$15</f>
        <v>14.69</v>
      </c>
      <c r="O43" s="1380">
        <f t="shared" ref="O43:S43" si="71">O44*O$15</f>
        <v>16.242167999999996</v>
      </c>
      <c r="P43" s="1380">
        <f t="shared" si="71"/>
        <v>17.949638679999996</v>
      </c>
      <c r="Q43" s="1380">
        <f t="shared" si="71"/>
        <v>19.82655909759999</v>
      </c>
      <c r="R43" s="1380">
        <f t="shared" si="71"/>
        <v>21.888129930083988</v>
      </c>
      <c r="S43" s="1380">
        <f t="shared" si="71"/>
        <v>24.150640330264388</v>
      </c>
      <c r="U43" s="330"/>
    </row>
    <row r="44" spans="2:39" ht="15" customHeight="1" x14ac:dyDescent="0.25">
      <c r="D44" s="1058" t="s">
        <v>634</v>
      </c>
      <c r="E44" s="1058"/>
      <c r="F44" s="1058"/>
      <c r="G44" s="1058"/>
      <c r="H44" s="1058"/>
      <c r="I44" s="1059"/>
      <c r="J44" s="1369">
        <f>IFERROR(J43/J15,"n.a.")</f>
        <v>6.4814814814814811E-2</v>
      </c>
      <c r="K44" s="1369">
        <f>IFERROR(K43/K15,"n.a.")</f>
        <v>5.859375E-2</v>
      </c>
      <c r="L44" s="1369">
        <f>IFERROR(L43/L15,"n.a.")</f>
        <v>5.7603686635944708E-2</v>
      </c>
      <c r="M44" s="1369">
        <f t="shared" ref="M44" si="72">IFERROR(-M43/M15,"n.a.")*-1</f>
        <v>4.4827586206896551E-2</v>
      </c>
      <c r="N44" s="1226">
        <f t="shared" ref="N44:S44" si="73">CHOOSE($F$7,Z44,AG44)</f>
        <v>4.4827586206896551E-2</v>
      </c>
      <c r="O44" s="1226">
        <f t="shared" si="73"/>
        <v>4.386206896551724E-2</v>
      </c>
      <c r="P44" s="1226">
        <f t="shared" si="73"/>
        <v>4.2896551724137928E-2</v>
      </c>
      <c r="Q44" s="1226">
        <f t="shared" si="73"/>
        <v>4.1931034482758617E-2</v>
      </c>
      <c r="R44" s="1226">
        <f t="shared" si="73"/>
        <v>4.0965517241379305E-2</v>
      </c>
      <c r="S44" s="1226">
        <f t="shared" si="73"/>
        <v>0.04</v>
      </c>
      <c r="U44" s="330"/>
      <c r="Z44" s="1375">
        <f>M44</f>
        <v>4.4827586206896551E-2</v>
      </c>
      <c r="AA44" s="1375">
        <f>Z44+($AE$44-$Z$44)/5</f>
        <v>4.386206896551724E-2</v>
      </c>
      <c r="AB44" s="1375">
        <f>AA44+($AE$44-$Z$44)/5</f>
        <v>4.2896551724137928E-2</v>
      </c>
      <c r="AC44" s="1375">
        <f>AB44+($AE$44-$Z$44)/5</f>
        <v>4.1931034482758617E-2</v>
      </c>
      <c r="AD44" s="1375">
        <f>AC44+($AE$44-$Z$44)/5</f>
        <v>4.0965517241379305E-2</v>
      </c>
      <c r="AE44" s="1375">
        <v>0.04</v>
      </c>
      <c r="AG44" s="1375">
        <f>M44</f>
        <v>4.4827586206896551E-2</v>
      </c>
      <c r="AH44" s="1375">
        <f>AG44+($AL$44-$AG$44)/5</f>
        <v>4.386206896551724E-2</v>
      </c>
      <c r="AI44" s="1375">
        <f>AH44+($AL$44-$AG$44)/5</f>
        <v>4.2896551724137928E-2</v>
      </c>
      <c r="AJ44" s="1375">
        <f>AI44+($AL$44-$AG$44)/5</f>
        <v>4.1931034482758617E-2</v>
      </c>
      <c r="AK44" s="1375">
        <f>AJ44+($AL$44-$AG$44)/5</f>
        <v>4.0965517241379305E-2</v>
      </c>
      <c r="AL44" s="1375">
        <v>0.04</v>
      </c>
    </row>
    <row r="45" spans="2:39" ht="15" customHeight="1" x14ac:dyDescent="0.25">
      <c r="D45" s="309" t="s">
        <v>79</v>
      </c>
      <c r="I45" s="1376"/>
      <c r="J45" s="1379">
        <v>2</v>
      </c>
      <c r="K45" s="1379">
        <v>4</v>
      </c>
      <c r="L45" s="1379">
        <v>3</v>
      </c>
      <c r="M45" s="1379">
        <v>3</v>
      </c>
      <c r="N45" s="1380">
        <f>N46*N$15</f>
        <v>3.3899999999999997</v>
      </c>
      <c r="O45" s="1380">
        <f t="shared" ref="O45:S45" si="74">O46*O$15</f>
        <v>3.8306999999999993</v>
      </c>
      <c r="P45" s="1380">
        <f t="shared" si="74"/>
        <v>4.3286909999999992</v>
      </c>
      <c r="Q45" s="1380">
        <f t="shared" si="74"/>
        <v>4.8914208299999986</v>
      </c>
      <c r="R45" s="1380">
        <f t="shared" si="74"/>
        <v>5.5273055378999976</v>
      </c>
      <c r="S45" s="1380">
        <f t="shared" si="74"/>
        <v>6.2458552578269968</v>
      </c>
      <c r="U45" s="330"/>
    </row>
    <row r="46" spans="2:39" ht="15" customHeight="1" x14ac:dyDescent="0.25">
      <c r="D46" s="1058" t="s">
        <v>634</v>
      </c>
      <c r="E46" s="1058"/>
      <c r="F46" s="1058"/>
      <c r="G46" s="1058"/>
      <c r="H46" s="1058"/>
      <c r="I46" s="1059"/>
      <c r="J46" s="1369">
        <f>IFERROR(J45/J15,"n.a.")</f>
        <v>9.2592592592592587E-3</v>
      </c>
      <c r="K46" s="1369">
        <f>IFERROR(K45/K15,"n.a.")</f>
        <v>1.5625E-2</v>
      </c>
      <c r="L46" s="1369">
        <f>IFERROR(L45/L15,"n.a.")</f>
        <v>1.1520737327188941E-2</v>
      </c>
      <c r="M46" s="1369">
        <f t="shared" ref="M46" si="75">IFERROR(-M45/M$15,"n.a.")*-1</f>
        <v>1.0344827586206896E-2</v>
      </c>
      <c r="N46" s="1226">
        <f t="shared" ref="N46:S46" si="76">CHOOSE($F$7,Z46,AG46)</f>
        <v>1.0344827586206896E-2</v>
      </c>
      <c r="O46" s="1226">
        <f t="shared" si="76"/>
        <v>1.0344827586206896E-2</v>
      </c>
      <c r="P46" s="1226">
        <f t="shared" si="76"/>
        <v>1.0344827586206896E-2</v>
      </c>
      <c r="Q46" s="1226">
        <f t="shared" si="76"/>
        <v>1.0344827586206896E-2</v>
      </c>
      <c r="R46" s="1226">
        <f t="shared" si="76"/>
        <v>1.0344827586206896E-2</v>
      </c>
      <c r="S46" s="1226">
        <f t="shared" si="76"/>
        <v>1.0344827586206896E-2</v>
      </c>
      <c r="U46" s="330"/>
      <c r="Z46" s="1375">
        <f>M46</f>
        <v>1.0344827586206896E-2</v>
      </c>
      <c r="AA46" s="1375">
        <f>Z46</f>
        <v>1.0344827586206896E-2</v>
      </c>
      <c r="AB46" s="1375">
        <f>AA46</f>
        <v>1.0344827586206896E-2</v>
      </c>
      <c r="AC46" s="1375">
        <f>AB46</f>
        <v>1.0344827586206896E-2</v>
      </c>
      <c r="AD46" s="1375">
        <f>AC46</f>
        <v>1.0344827586206896E-2</v>
      </c>
      <c r="AE46" s="1375">
        <f>AD46</f>
        <v>1.0344827586206896E-2</v>
      </c>
      <c r="AG46" s="1375">
        <f>M46</f>
        <v>1.0344827586206896E-2</v>
      </c>
      <c r="AH46" s="1375">
        <f>AG46</f>
        <v>1.0344827586206896E-2</v>
      </c>
      <c r="AI46" s="1375">
        <f>AH46</f>
        <v>1.0344827586206896E-2</v>
      </c>
      <c r="AJ46" s="1375">
        <f>AI46</f>
        <v>1.0344827586206896E-2</v>
      </c>
      <c r="AK46" s="1375">
        <f>AJ46</f>
        <v>1.0344827586206896E-2</v>
      </c>
      <c r="AL46" s="1375">
        <f>AK46</f>
        <v>1.0344827586206896E-2</v>
      </c>
    </row>
    <row r="47" spans="2:39" s="333" customFormat="1" ht="15" customHeight="1" x14ac:dyDescent="0.25">
      <c r="B47" s="318"/>
      <c r="C47" s="318"/>
      <c r="D47" s="1351" t="s">
        <v>515</v>
      </c>
      <c r="E47" s="1351"/>
      <c r="F47" s="1351"/>
      <c r="G47" s="1351"/>
      <c r="H47" s="1351"/>
      <c r="I47" s="1381"/>
      <c r="J47" s="1382">
        <f>J45+J43</f>
        <v>16</v>
      </c>
      <c r="K47" s="1382">
        <f t="shared" ref="K47:S47" si="77">K45+K43</f>
        <v>19</v>
      </c>
      <c r="L47" s="1382">
        <f t="shared" si="77"/>
        <v>18</v>
      </c>
      <c r="M47" s="1382">
        <f t="shared" si="77"/>
        <v>16</v>
      </c>
      <c r="N47" s="1382">
        <f t="shared" si="77"/>
        <v>18.079999999999998</v>
      </c>
      <c r="O47" s="1382">
        <f t="shared" si="77"/>
        <v>20.072867999999996</v>
      </c>
      <c r="P47" s="1382">
        <f t="shared" si="77"/>
        <v>22.278329679999995</v>
      </c>
      <c r="Q47" s="1382">
        <f t="shared" si="77"/>
        <v>24.717979927599988</v>
      </c>
      <c r="R47" s="1382">
        <f t="shared" si="77"/>
        <v>27.415435467983986</v>
      </c>
      <c r="S47" s="1382">
        <f t="shared" si="77"/>
        <v>30.396495588091383</v>
      </c>
      <c r="U47" s="829"/>
      <c r="Z47" s="320"/>
      <c r="AA47" s="320"/>
      <c r="AB47" s="320"/>
      <c r="AC47" s="320"/>
      <c r="AD47" s="320"/>
      <c r="AE47" s="320"/>
      <c r="AF47" s="828"/>
      <c r="AG47" s="828"/>
      <c r="AH47" s="828"/>
      <c r="AI47" s="828"/>
      <c r="AJ47" s="828"/>
      <c r="AK47" s="828"/>
      <c r="AL47" s="828"/>
      <c r="AM47" s="828"/>
    </row>
    <row r="48" spans="2:39" ht="15" customHeight="1" x14ac:dyDescent="0.25">
      <c r="D48" s="1058" t="s">
        <v>634</v>
      </c>
      <c r="E48" s="1058"/>
      <c r="F48" s="1058"/>
      <c r="G48" s="1058"/>
      <c r="H48" s="1058"/>
      <c r="I48" s="1059"/>
      <c r="J48" s="1369">
        <f>IFERROR(-J47/J$15,"n.a.")*-1</f>
        <v>7.407407407407407E-2</v>
      </c>
      <c r="K48" s="1369">
        <f t="shared" ref="K48:S48" si="78">IFERROR(-K47/K$15,"n.a.")*-1</f>
        <v>7.421875E-2</v>
      </c>
      <c r="L48" s="1369">
        <f t="shared" si="78"/>
        <v>6.9124423963133647E-2</v>
      </c>
      <c r="M48" s="1369">
        <f t="shared" si="78"/>
        <v>5.5172413793103448E-2</v>
      </c>
      <c r="N48" s="1369">
        <f t="shared" si="78"/>
        <v>5.5172413793103448E-2</v>
      </c>
      <c r="O48" s="1369">
        <f t="shared" si="78"/>
        <v>5.4206896551724136E-2</v>
      </c>
      <c r="P48" s="1369">
        <f t="shared" si="78"/>
        <v>5.3241379310344832E-2</v>
      </c>
      <c r="Q48" s="1369">
        <f t="shared" si="78"/>
        <v>5.2275862068965513E-2</v>
      </c>
      <c r="R48" s="1369">
        <f t="shared" si="78"/>
        <v>5.1310344827586202E-2</v>
      </c>
      <c r="S48" s="1369">
        <f t="shared" si="78"/>
        <v>5.0344827586206897E-2</v>
      </c>
      <c r="U48" s="330"/>
    </row>
    <row r="49" spans="2:39" ht="15" customHeight="1" x14ac:dyDescent="0.25">
      <c r="U49" s="330"/>
    </row>
    <row r="50" spans="2:39" ht="15" customHeight="1" x14ac:dyDescent="0.25">
      <c r="D50" s="367" t="s">
        <v>620</v>
      </c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U50" s="330"/>
    </row>
    <row r="51" spans="2:39" ht="15" customHeight="1" x14ac:dyDescent="0.25">
      <c r="U51" s="330"/>
    </row>
    <row r="52" spans="2:39" s="321" customFormat="1" ht="15" customHeight="1" x14ac:dyDescent="0.25">
      <c r="B52" s="318"/>
      <c r="C52" s="318"/>
      <c r="D52" s="321" t="s">
        <v>614</v>
      </c>
      <c r="I52" s="1383">
        <v>0</v>
      </c>
      <c r="J52" s="1383">
        <v>0</v>
      </c>
      <c r="K52" s="1383">
        <v>0</v>
      </c>
      <c r="L52" s="1383">
        <v>0</v>
      </c>
      <c r="M52" s="1383">
        <v>0</v>
      </c>
      <c r="N52" s="1383">
        <v>0</v>
      </c>
      <c r="O52" s="1383">
        <v>0</v>
      </c>
      <c r="P52" s="1383">
        <v>0</v>
      </c>
      <c r="Q52" s="1383">
        <v>0</v>
      </c>
      <c r="R52" s="1383">
        <v>0</v>
      </c>
      <c r="S52" s="1383">
        <v>0</v>
      </c>
      <c r="U52" s="833"/>
      <c r="Z52" s="320"/>
      <c r="AA52" s="320"/>
      <c r="AB52" s="320"/>
      <c r="AC52" s="320"/>
      <c r="AD52" s="320"/>
      <c r="AE52" s="320"/>
      <c r="AF52" s="779"/>
      <c r="AG52" s="779"/>
      <c r="AH52" s="779"/>
      <c r="AI52" s="779"/>
      <c r="AJ52" s="779"/>
      <c r="AK52" s="779"/>
      <c r="AL52" s="779"/>
      <c r="AM52" s="779"/>
    </row>
    <row r="53" spans="2:39" ht="15" customHeight="1" x14ac:dyDescent="0.25">
      <c r="D53" s="309" t="s">
        <v>390</v>
      </c>
      <c r="I53" s="1384">
        <f t="shared" ref="I53:K53" si="79">IFERROR(I52/I$15*-1,"n.a.")</f>
        <v>0</v>
      </c>
      <c r="J53" s="1384">
        <f t="shared" si="79"/>
        <v>0</v>
      </c>
      <c r="K53" s="1384">
        <f t="shared" si="79"/>
        <v>0</v>
      </c>
      <c r="L53" s="1384">
        <f>IFERROR(L52/L$15*-1,"n.a.")</f>
        <v>0</v>
      </c>
      <c r="M53" s="1385">
        <f t="shared" ref="M53" si="80">M52/M$15*-1</f>
        <v>0</v>
      </c>
      <c r="N53" s="1385">
        <f t="shared" ref="N53" si="81">N52/N$15*-1</f>
        <v>0</v>
      </c>
      <c r="O53" s="1385">
        <f t="shared" ref="O53" si="82">O52/O$15*-1</f>
        <v>0</v>
      </c>
      <c r="P53" s="1385">
        <f t="shared" ref="P53" si="83">P52/P$15*-1</f>
        <v>0</v>
      </c>
      <c r="Q53" s="1385">
        <f t="shared" ref="Q53" si="84">Q52/Q$15*-1</f>
        <v>0</v>
      </c>
      <c r="R53" s="1385">
        <f t="shared" ref="R53" si="85">R52/R$15*-1</f>
        <v>0</v>
      </c>
      <c r="S53" s="1385">
        <f t="shared" ref="S53" si="86">S52/S$15*-1</f>
        <v>0</v>
      </c>
      <c r="U53" s="330"/>
    </row>
    <row r="54" spans="2:39" ht="15" customHeight="1" x14ac:dyDescent="0.25">
      <c r="U54" s="330"/>
    </row>
    <row r="55" spans="2:39" ht="15" customHeight="1" x14ac:dyDescent="0.25">
      <c r="D55" s="367" t="s">
        <v>111</v>
      </c>
      <c r="E55" s="367"/>
      <c r="F55" s="367"/>
      <c r="G55" s="367"/>
      <c r="H55" s="367"/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U55" s="330"/>
    </row>
    <row r="57" spans="2:39" ht="15" customHeight="1" x14ac:dyDescent="0.25">
      <c r="D57" s="321" t="s">
        <v>664</v>
      </c>
      <c r="E57" s="321"/>
      <c r="F57" s="321"/>
      <c r="G57" s="321"/>
      <c r="H57" s="321"/>
      <c r="I57" s="1059"/>
      <c r="J57" s="1386">
        <f>J27</f>
        <v>87</v>
      </c>
      <c r="K57" s="1386">
        <f t="shared" ref="K57:S57" si="87">K27</f>
        <v>93</v>
      </c>
      <c r="L57" s="1386">
        <f t="shared" si="87"/>
        <v>99.228793103448524</v>
      </c>
      <c r="M57" s="1386">
        <f t="shared" si="87"/>
        <v>125</v>
      </c>
      <c r="N57" s="1386">
        <f t="shared" si="87"/>
        <v>130.28899999999999</v>
      </c>
      <c r="O57" s="1386">
        <f t="shared" si="87"/>
        <v>147.22656999999998</v>
      </c>
      <c r="P57" s="1386">
        <f t="shared" si="87"/>
        <v>166.36602409999995</v>
      </c>
      <c r="Q57" s="1386">
        <f t="shared" si="87"/>
        <v>187.99360723299992</v>
      </c>
      <c r="R57" s="1386">
        <f t="shared" si="87"/>
        <v>212.43277617328991</v>
      </c>
      <c r="S57" s="1386">
        <f t="shared" si="87"/>
        <v>240.04903707581755</v>
      </c>
    </row>
    <row r="58" spans="2:39" ht="15" customHeight="1" x14ac:dyDescent="0.25">
      <c r="D58" s="309" t="s">
        <v>488</v>
      </c>
      <c r="I58" s="1059"/>
      <c r="J58" s="1387">
        <f t="shared" ref="J58:L58" si="88">J38</f>
        <v>-2.5</v>
      </c>
      <c r="K58" s="1387">
        <f t="shared" si="88"/>
        <v>-14</v>
      </c>
      <c r="L58" s="1387">
        <f t="shared" si="88"/>
        <v>-3</v>
      </c>
      <c r="M58" s="1387">
        <f t="shared" ref="M58:S58" si="89">M38</f>
        <v>-8.8800000000000061</v>
      </c>
      <c r="N58" s="1387">
        <f t="shared" si="89"/>
        <v>-11.309999999999997</v>
      </c>
      <c r="O58" s="1387">
        <f t="shared" si="89"/>
        <v>-12.780299999999983</v>
      </c>
      <c r="P58" s="1387">
        <f t="shared" si="89"/>
        <v>-14.441738999999989</v>
      </c>
      <c r="Q58" s="1387">
        <f t="shared" si="89"/>
        <v>-16.319165069999979</v>
      </c>
      <c r="R58" s="1387">
        <f t="shared" si="89"/>
        <v>-18.440656529099986</v>
      </c>
      <c r="S58" s="1387">
        <f t="shared" si="89"/>
        <v>-20.837941877882962</v>
      </c>
    </row>
    <row r="59" spans="2:39" ht="15" customHeight="1" x14ac:dyDescent="0.25">
      <c r="D59" s="309" t="s">
        <v>462</v>
      </c>
      <c r="I59" s="1059"/>
      <c r="J59" s="1387">
        <f t="shared" ref="J59:L59" si="90">J47*-1</f>
        <v>-16</v>
      </c>
      <c r="K59" s="1387">
        <f t="shared" si="90"/>
        <v>-19</v>
      </c>
      <c r="L59" s="1387">
        <f t="shared" si="90"/>
        <v>-18</v>
      </c>
      <c r="M59" s="1387">
        <f>M47*-1</f>
        <v>-16</v>
      </c>
      <c r="N59" s="1387">
        <f t="shared" ref="N59:S59" si="91">N47*-1</f>
        <v>-18.079999999999998</v>
      </c>
      <c r="O59" s="1387">
        <f t="shared" si="91"/>
        <v>-20.072867999999996</v>
      </c>
      <c r="P59" s="1387">
        <f t="shared" si="91"/>
        <v>-22.278329679999995</v>
      </c>
      <c r="Q59" s="1387">
        <f t="shared" si="91"/>
        <v>-24.717979927599988</v>
      </c>
      <c r="R59" s="1387">
        <f t="shared" si="91"/>
        <v>-27.415435467983986</v>
      </c>
      <c r="S59" s="1387">
        <f t="shared" si="91"/>
        <v>-30.396495588091383</v>
      </c>
    </row>
    <row r="60" spans="2:39" ht="15" customHeight="1" x14ac:dyDescent="0.25">
      <c r="D60" s="332" t="s">
        <v>550</v>
      </c>
      <c r="E60" s="332"/>
      <c r="F60" s="332"/>
      <c r="G60" s="332"/>
      <c r="H60" s="332"/>
      <c r="I60" s="1059"/>
      <c r="J60" s="1388">
        <f t="shared" ref="J60:L60" si="92">J52</f>
        <v>0</v>
      </c>
      <c r="K60" s="1388">
        <f t="shared" si="92"/>
        <v>0</v>
      </c>
      <c r="L60" s="1388">
        <f t="shared" si="92"/>
        <v>0</v>
      </c>
      <c r="M60" s="1388">
        <f t="shared" ref="M60:S60" si="93">M52</f>
        <v>0</v>
      </c>
      <c r="N60" s="1388">
        <f t="shared" si="93"/>
        <v>0</v>
      </c>
      <c r="O60" s="1388">
        <f t="shared" si="93"/>
        <v>0</v>
      </c>
      <c r="P60" s="1388">
        <f t="shared" si="93"/>
        <v>0</v>
      </c>
      <c r="Q60" s="1388">
        <f t="shared" si="93"/>
        <v>0</v>
      </c>
      <c r="R60" s="1388">
        <f t="shared" si="93"/>
        <v>0</v>
      </c>
      <c r="S60" s="1388">
        <f t="shared" si="93"/>
        <v>0</v>
      </c>
    </row>
    <row r="61" spans="2:39" ht="15" customHeight="1" x14ac:dyDescent="0.25">
      <c r="D61" s="309" t="s">
        <v>513</v>
      </c>
      <c r="I61" s="1059"/>
      <c r="J61" s="1376"/>
      <c r="K61" s="1376"/>
      <c r="L61" s="1376"/>
      <c r="M61" s="1389">
        <v>0</v>
      </c>
      <c r="N61" s="1389">
        <v>0</v>
      </c>
      <c r="O61" s="1389">
        <v>0</v>
      </c>
      <c r="P61" s="1389">
        <v>0</v>
      </c>
      <c r="Q61" s="1389">
        <v>0</v>
      </c>
      <c r="R61" s="1389">
        <v>0</v>
      </c>
      <c r="S61" s="1389">
        <v>0</v>
      </c>
    </row>
    <row r="62" spans="2:39" ht="15" customHeight="1" x14ac:dyDescent="0.25">
      <c r="D62" s="362" t="s">
        <v>489</v>
      </c>
      <c r="E62" s="362"/>
      <c r="F62" s="362"/>
      <c r="G62" s="362"/>
      <c r="H62" s="362"/>
      <c r="I62" s="366"/>
      <c r="J62" s="1390">
        <f t="shared" ref="J62:L62" si="94">J57+J58+J59+J60+J61</f>
        <v>68.5</v>
      </c>
      <c r="K62" s="1390">
        <f t="shared" si="94"/>
        <v>60</v>
      </c>
      <c r="L62" s="1390">
        <f t="shared" si="94"/>
        <v>78.228793103448524</v>
      </c>
      <c r="M62" s="1390">
        <f t="shared" ref="M62:S62" si="95">M57+M58+M59+M60+M61</f>
        <v>100.11999999999999</v>
      </c>
      <c r="N62" s="1390">
        <f t="shared" si="95"/>
        <v>100.89899999999999</v>
      </c>
      <c r="O62" s="1390">
        <f t="shared" si="95"/>
        <v>114.373402</v>
      </c>
      <c r="P62" s="1390">
        <f t="shared" si="95"/>
        <v>129.64595541999998</v>
      </c>
      <c r="Q62" s="1390">
        <f t="shared" si="95"/>
        <v>146.95646223539995</v>
      </c>
      <c r="R62" s="1390">
        <f t="shared" si="95"/>
        <v>166.57668417620593</v>
      </c>
      <c r="S62" s="1390">
        <f t="shared" si="95"/>
        <v>188.81459960984319</v>
      </c>
    </row>
    <row r="63" spans="2:39" ht="15" customHeight="1" x14ac:dyDescent="0.25">
      <c r="D63" s="309" t="s">
        <v>490</v>
      </c>
      <c r="I63" s="356"/>
      <c r="J63" s="1067">
        <f t="shared" ref="J63:L63" si="96">J62/J57</f>
        <v>0.78735632183908044</v>
      </c>
      <c r="K63" s="1067">
        <f t="shared" si="96"/>
        <v>0.64516129032258063</v>
      </c>
      <c r="L63" s="1067">
        <f t="shared" si="96"/>
        <v>0.78836787848354695</v>
      </c>
      <c r="M63" s="1067">
        <f t="shared" ref="M63:S63" si="97">M62/M57</f>
        <v>0.80095999999999989</v>
      </c>
      <c r="N63" s="1067">
        <f t="shared" si="97"/>
        <v>0.77442454850371101</v>
      </c>
      <c r="O63" s="1067">
        <f t="shared" si="97"/>
        <v>0.77685299603189839</v>
      </c>
      <c r="P63" s="1067">
        <f t="shared" si="97"/>
        <v>0.77928144356008577</v>
      </c>
      <c r="Q63" s="1067">
        <f t="shared" si="97"/>
        <v>0.78170989108827305</v>
      </c>
      <c r="R63" s="1067">
        <f t="shared" si="97"/>
        <v>0.78413833861646032</v>
      </c>
      <c r="S63" s="1067">
        <f t="shared" si="97"/>
        <v>0.7865667861446477</v>
      </c>
    </row>
    <row r="64" spans="2:39" ht="15" customHeight="1" x14ac:dyDescent="0.25">
      <c r="N64" s="356"/>
      <c r="O64" s="356"/>
      <c r="P64" s="356"/>
      <c r="Q64" s="356"/>
      <c r="R64" s="356"/>
      <c r="S64" s="356"/>
    </row>
    <row r="65" spans="2:39" ht="15" customHeight="1" x14ac:dyDescent="0.25">
      <c r="B65" s="765">
        <f ca="1">MAX(OFFSET($B$1,0,0,ROW(B65)-1))+1</f>
        <v>3</v>
      </c>
      <c r="C65" s="349"/>
      <c r="D65" s="344" t="s">
        <v>389</v>
      </c>
      <c r="E65" s="345"/>
      <c r="F65" s="345"/>
      <c r="G65" s="345"/>
      <c r="H65" s="345"/>
      <c r="I65" s="345"/>
      <c r="J65" s="345"/>
      <c r="K65" s="345"/>
      <c r="L65" s="345"/>
      <c r="M65" s="345"/>
      <c r="N65" s="345"/>
      <c r="O65" s="345"/>
      <c r="P65" s="345"/>
      <c r="Q65" s="345"/>
      <c r="R65" s="345"/>
      <c r="S65" s="345"/>
      <c r="T65" s="345"/>
      <c r="U65" s="345"/>
      <c r="V65" s="345"/>
    </row>
    <row r="67" spans="2:39" ht="15" customHeight="1" x14ac:dyDescent="0.25">
      <c r="D67" s="352" t="s">
        <v>625</v>
      </c>
      <c r="E67" s="353"/>
      <c r="F67" s="353"/>
      <c r="G67" s="353"/>
      <c r="H67" s="353"/>
      <c r="I67" s="354"/>
      <c r="J67" s="354"/>
      <c r="K67" s="354"/>
      <c r="L67" s="354"/>
      <c r="M67" s="354"/>
      <c r="N67" s="354"/>
      <c r="O67" s="354"/>
      <c r="P67" s="354"/>
      <c r="Q67" s="354"/>
      <c r="R67" s="354"/>
      <c r="S67" s="354"/>
      <c r="T67" s="354"/>
      <c r="U67" s="354"/>
      <c r="V67" s="354"/>
    </row>
    <row r="68" spans="2:39" s="330" customFormat="1" ht="15" customHeight="1" x14ac:dyDescent="0.25">
      <c r="B68" s="318"/>
      <c r="C68" s="318"/>
      <c r="D68" s="833"/>
      <c r="E68" s="833"/>
      <c r="F68" s="833"/>
      <c r="G68" s="833"/>
      <c r="H68" s="833"/>
      <c r="I68" s="833"/>
      <c r="J68" s="833"/>
      <c r="K68" s="833"/>
      <c r="L68" s="833"/>
      <c r="M68" s="833"/>
      <c r="N68" s="833"/>
      <c r="O68" s="833"/>
      <c r="P68" s="833"/>
      <c r="Q68" s="833"/>
      <c r="R68" s="833"/>
      <c r="S68" s="833"/>
      <c r="Z68" s="778"/>
      <c r="AA68" s="778"/>
      <c r="AB68" s="778"/>
      <c r="AC68" s="778"/>
      <c r="AD68" s="778"/>
      <c r="AE68" s="778"/>
      <c r="AF68" s="778"/>
      <c r="AG68" s="778"/>
      <c r="AH68" s="778"/>
      <c r="AI68" s="778"/>
      <c r="AJ68" s="778"/>
      <c r="AK68" s="778"/>
      <c r="AL68" s="778"/>
      <c r="AM68" s="778"/>
    </row>
    <row r="69" spans="2:39" s="332" customFormat="1" ht="15" customHeight="1" x14ac:dyDescent="0.25">
      <c r="B69" s="318"/>
      <c r="C69" s="318"/>
      <c r="D69" s="834" t="s">
        <v>665</v>
      </c>
      <c r="E69" s="834"/>
      <c r="F69" s="834"/>
      <c r="G69" s="834"/>
      <c r="H69" s="834"/>
      <c r="I69" s="835"/>
      <c r="J69" s="835">
        <f>J57-J47</f>
        <v>71</v>
      </c>
      <c r="K69" s="835">
        <f t="shared" ref="K69:S69" si="98">K57-K47</f>
        <v>74</v>
      </c>
      <c r="L69" s="835">
        <f t="shared" si="98"/>
        <v>81.228793103448524</v>
      </c>
      <c r="M69" s="835">
        <f t="shared" si="98"/>
        <v>109</v>
      </c>
      <c r="N69" s="835">
        <f t="shared" si="98"/>
        <v>112.20899999999999</v>
      </c>
      <c r="O69" s="835">
        <f t="shared" si="98"/>
        <v>127.15370199999998</v>
      </c>
      <c r="P69" s="835">
        <f t="shared" si="98"/>
        <v>144.08769441999996</v>
      </c>
      <c r="Q69" s="835">
        <f t="shared" si="98"/>
        <v>163.27562730539992</v>
      </c>
      <c r="R69" s="835">
        <f t="shared" si="98"/>
        <v>185.01734070530591</v>
      </c>
      <c r="S69" s="835">
        <f t="shared" si="98"/>
        <v>209.65254148772618</v>
      </c>
      <c r="Z69" s="836"/>
      <c r="AA69" s="836"/>
      <c r="AB69" s="836"/>
      <c r="AC69" s="836"/>
      <c r="AD69" s="836"/>
      <c r="AE69" s="836"/>
      <c r="AF69" s="836"/>
      <c r="AG69" s="836"/>
      <c r="AH69" s="836"/>
      <c r="AI69" s="836"/>
      <c r="AJ69" s="836"/>
      <c r="AK69" s="836"/>
      <c r="AL69" s="836"/>
      <c r="AM69" s="836"/>
    </row>
    <row r="70" spans="2:39" ht="15" customHeight="1" x14ac:dyDescent="0.25">
      <c r="D70" s="994" t="s">
        <v>529</v>
      </c>
      <c r="I70" s="1067"/>
      <c r="J70" s="1067">
        <f t="shared" ref="J70:L70" si="99">J69/J57</f>
        <v>0.81609195402298851</v>
      </c>
      <c r="K70" s="1067">
        <f t="shared" si="99"/>
        <v>0.79569892473118276</v>
      </c>
      <c r="L70" s="1067">
        <f t="shared" si="99"/>
        <v>0.81860103870018308</v>
      </c>
      <c r="M70" s="1067">
        <f t="shared" ref="M70:S70" si="100">M69/M57</f>
        <v>0.872</v>
      </c>
      <c r="N70" s="1067">
        <f t="shared" si="100"/>
        <v>0.86123156981786642</v>
      </c>
      <c r="O70" s="1067">
        <f t="shared" si="100"/>
        <v>0.8636600173460538</v>
      </c>
      <c r="P70" s="1067">
        <f t="shared" si="100"/>
        <v>0.86608846487424118</v>
      </c>
      <c r="Q70" s="1067">
        <f t="shared" si="100"/>
        <v>0.86851691240242845</v>
      </c>
      <c r="R70" s="1067">
        <f t="shared" si="100"/>
        <v>0.87094535993061573</v>
      </c>
      <c r="S70" s="1067">
        <f t="shared" si="100"/>
        <v>0.87337380745880322</v>
      </c>
    </row>
  </sheetData>
  <conditionalFormatting sqref="E2">
    <cfRule type="cellIs" dxfId="5" priority="1" operator="equal">
      <formula>TRUE</formula>
    </cfRule>
  </conditionalFormatting>
  <pageMargins left="0.7" right="0.7" top="0.75" bottom="0.75" header="0.3" footer="0.3"/>
  <pageSetup paperSize="9" scale="4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77cf351-4358-4415-905a-5fcb7f69ea5a">WPFXMU7RZYJP-1979507449-1881049</_dlc_DocId>
    <lcf76f155ced4ddcb4097134ff3c332f xmlns="aee2ae82-5315-486a-9abf-47c4bae75d15">
      <Terms xmlns="http://schemas.microsoft.com/office/infopath/2007/PartnerControls"/>
    </lcf76f155ced4ddcb4097134ff3c332f>
    <TaxCatchAll xmlns="077cf351-4358-4415-905a-5fcb7f69ea5a" xsi:nil="true"/>
    <_dlc_DocIdUrl xmlns="077cf351-4358-4415-905a-5fcb7f69ea5a">
      <Url>https://adventinternational.sharepoint.com/sites/EUDealShare/_layouts/15/DocIdRedir.aspx?ID=WPFXMU7RZYJP-1979507449-1881049</Url>
      <Description>WPFXMU7RZYJP-1979507449-1881049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39BE9A8423054695335FBE97C1000F" ma:contentTypeVersion="13" ma:contentTypeDescription="Create a new document." ma:contentTypeScope="" ma:versionID="d7bfc83d865c66a3fbe7202c5d4ab75a">
  <xsd:schema xmlns:xsd="http://www.w3.org/2001/XMLSchema" xmlns:xs="http://www.w3.org/2001/XMLSchema" xmlns:p="http://schemas.microsoft.com/office/2006/metadata/properties" xmlns:ns2="077cf351-4358-4415-905a-5fcb7f69ea5a" xmlns:ns3="aee2ae82-5315-486a-9abf-47c4bae75d15" targetNamespace="http://schemas.microsoft.com/office/2006/metadata/properties" ma:root="true" ma:fieldsID="b0ace6f9adc3e8749a559527d1493d3f" ns2:_="" ns3:_="">
    <xsd:import namespace="077cf351-4358-4415-905a-5fcb7f69ea5a"/>
    <xsd:import namespace="aee2ae82-5315-486a-9abf-47c4bae75d1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7cf351-4358-4415-905a-5fcb7f69ea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a51831f6-2ccd-4529-b5d9-02797c001c7b}" ma:internalName="TaxCatchAll" ma:showField="CatchAllData" ma:web="077cf351-4358-4415-905a-5fcb7f69ea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2ae82-5315-486a-9abf-47c4bae75d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db71b19-9e27-4d14-a302-292463214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B8EBFEE-0D71-4AD9-AB82-F2E62C16ACC6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aee2ae82-5315-486a-9abf-47c4bae75d15"/>
    <ds:schemaRef ds:uri="077cf351-4358-4415-905a-5fcb7f69ea5a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BC5C8A0-E95B-43F5-A0A0-C13FA2CD0A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38A624-AF21-4CB6-94BF-AD73935134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7cf351-4358-4415-905a-5fcb7f69ea5a"/>
    <ds:schemaRef ds:uri="aee2ae82-5315-486a-9abf-47c4bae75d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67E8-B5B7-4EEB-A66A-50DB683394E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17</vt:i4>
      </vt:variant>
    </vt:vector>
  </HeadingPairs>
  <TitlesOfParts>
    <vt:vector size="37" baseType="lpstr">
      <vt:lpstr>Cover</vt:lpstr>
      <vt:lpstr>LBO &gt;&gt;</vt:lpstr>
      <vt:lpstr>Bridge Value</vt:lpstr>
      <vt:lpstr>LBO</vt:lpstr>
      <vt:lpstr>Mini-LBO</vt:lpstr>
      <vt:lpstr>LBO Link</vt:lpstr>
      <vt:lpstr>Model Op &gt;&gt;</vt:lpstr>
      <vt:lpstr>Consolidated</vt:lpstr>
      <vt:lpstr>Standalone P&amp;L</vt:lpstr>
      <vt:lpstr>M&amp;A</vt:lpstr>
      <vt:lpstr>WIP &gt;&gt;</vt:lpstr>
      <vt:lpstr>Output - 1 page Majo</vt:lpstr>
      <vt:lpstr>Output - BP AIC</vt:lpstr>
      <vt:lpstr>Sensitivities</vt:lpstr>
      <vt:lpstr>Old - ERA disposal</vt:lpstr>
      <vt:lpstr>Break-out</vt:lpstr>
      <vt:lpstr>Margin Exp.</vt:lpstr>
      <vt:lpstr>Other Data</vt:lpstr>
      <vt:lpstr>LBO Outputs</vt:lpstr>
      <vt:lpstr>Sensis</vt:lpstr>
      <vt:lpstr>currency</vt:lpstr>
      <vt:lpstr>exitmultiple</vt:lpstr>
      <vt:lpstr>FYE</vt:lpstr>
      <vt:lpstr>name</vt:lpstr>
      <vt:lpstr>'Break-out'!Print_Area</vt:lpstr>
      <vt:lpstr>Consolidated!Print_Area</vt:lpstr>
      <vt:lpstr>Cover!Print_Area</vt:lpstr>
      <vt:lpstr>LBO!Print_Area</vt:lpstr>
      <vt:lpstr>'LBO Link'!Print_Area</vt:lpstr>
      <vt:lpstr>'LBO Outputs'!Print_Area</vt:lpstr>
      <vt:lpstr>'Old - ERA disposal'!Print_Area</vt:lpstr>
      <vt:lpstr>Sensis!Print_Area</vt:lpstr>
      <vt:lpstr>Sensitivities!Print_Area</vt:lpstr>
      <vt:lpstr>'Standalone P&amp;L'!Print_Area</vt:lpstr>
      <vt:lpstr>'LBO Link'!Print_Titles</vt:lpstr>
      <vt:lpstr>Sensitivities!Print_Titles</vt:lpstr>
      <vt:lpstr>stub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Cohen Daniel</dc:creator>
  <cp:lastModifiedBy>Cohen, Daniel</cp:lastModifiedBy>
  <cp:lastPrinted>2023-01-09T12:56:09Z</cp:lastPrinted>
  <dcterms:created xsi:type="dcterms:W3CDTF">2022-03-01T13:37:41Z</dcterms:created>
  <dcterms:modified xsi:type="dcterms:W3CDTF">2026-04-28T12:15:10Z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0x0101004B39BE9A8423054695335FBE97C1000F</vt:lpwstr>
  </property>
  <property fmtid="{D5CDD505-2E9C-101B-9397-08002B2CF9AE}" pid="4" name="_dlc_DocIdItemGuid">
    <vt:lpwstr>2d937b05-432f-46a4-9d45-9594f97ac177</vt:lpwstr>
  </property>
</Properties>
</file>